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PROPOSAL\"/>
    </mc:Choice>
  </mc:AlternateContent>
  <bookViews>
    <workbookView xWindow="0" yWindow="0" windowWidth="13485" windowHeight="11160"/>
  </bookViews>
  <sheets>
    <sheet name="2019_1" sheetId="1" r:id="rId1"/>
    <sheet name="2019 August YTD" sheetId="2" r:id="rId2"/>
  </sheets>
  <definedNames>
    <definedName name="_xlnm.Print_Area" localSheetId="0">'2019_1'!$B$3:$AD$66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J32" i="1"/>
  <c r="C46" i="1" l="1"/>
  <c r="O15" i="1"/>
  <c r="O14" i="1"/>
  <c r="O12" i="1"/>
  <c r="O11" i="1"/>
  <c r="O10" i="1"/>
  <c r="O7" i="1"/>
  <c r="O6" i="1"/>
  <c r="O5" i="1"/>
  <c r="D59" i="1" l="1"/>
  <c r="E59" i="1"/>
  <c r="E58" i="1"/>
  <c r="E57" i="1"/>
  <c r="E54" i="1"/>
  <c r="E53" i="1"/>
  <c r="D61" i="1"/>
  <c r="D58" i="1"/>
  <c r="D57" i="1"/>
  <c r="D54" i="1"/>
  <c r="D53" i="1"/>
  <c r="C61" i="1"/>
  <c r="C59" i="1"/>
  <c r="C58" i="1"/>
  <c r="C57" i="1"/>
  <c r="C54" i="1"/>
  <c r="C53" i="1"/>
  <c r="C35" i="2"/>
  <c r="C34" i="2"/>
  <c r="C33" i="2"/>
  <c r="C10" i="2"/>
  <c r="C9" i="2"/>
  <c r="C8" i="2"/>
  <c r="C7" i="2"/>
  <c r="F54" i="1" l="1"/>
  <c r="F57" i="1"/>
  <c r="F58" i="1"/>
  <c r="F59" i="1"/>
  <c r="F53" i="1"/>
  <c r="F61" i="1"/>
  <c r="G58" i="1" l="1"/>
  <c r="G59" i="1"/>
  <c r="G61" i="1"/>
  <c r="G57" i="1" l="1"/>
  <c r="G54" i="1"/>
  <c r="G53" i="1"/>
  <c r="C60" i="1"/>
  <c r="C62" i="1" s="1"/>
  <c r="C55" i="1"/>
  <c r="D46" i="1"/>
  <c r="D44" i="1"/>
  <c r="C44" i="1"/>
  <c r="D43" i="1"/>
  <c r="C43" i="1"/>
  <c r="D42" i="1"/>
  <c r="C42" i="1"/>
  <c r="D39" i="1"/>
  <c r="C39" i="1"/>
  <c r="D38" i="1"/>
  <c r="C38" i="1"/>
  <c r="AS15" i="1"/>
  <c r="AS14" i="1"/>
  <c r="AS12" i="1"/>
  <c r="AS11" i="1"/>
  <c r="AS10" i="1"/>
  <c r="AS7" i="1"/>
  <c r="AS6" i="1"/>
  <c r="AS5" i="1"/>
  <c r="AC13" i="1"/>
  <c r="AC16" i="1" s="1"/>
  <c r="AC8" i="1"/>
  <c r="AR13" i="1"/>
  <c r="AR16" i="1" s="1"/>
  <c r="AR23" i="1" s="1"/>
  <c r="AQ13" i="1"/>
  <c r="AQ16" i="1" s="1"/>
  <c r="AQ23" i="1" s="1"/>
  <c r="AP13" i="1"/>
  <c r="AP16" i="1" s="1"/>
  <c r="AP23" i="1" s="1"/>
  <c r="AO13" i="1"/>
  <c r="AO16" i="1" s="1"/>
  <c r="AN13" i="1"/>
  <c r="AN16" i="1" s="1"/>
  <c r="AM13" i="1"/>
  <c r="AM16" i="1" s="1"/>
  <c r="AM23" i="1" s="1"/>
  <c r="AL13" i="1"/>
  <c r="AL16" i="1" s="1"/>
  <c r="AL23" i="1" s="1"/>
  <c r="AK13" i="1"/>
  <c r="AK16" i="1" s="1"/>
  <c r="AJ13" i="1"/>
  <c r="AJ16" i="1" s="1"/>
  <c r="AJ23" i="1" s="1"/>
  <c r="AI13" i="1"/>
  <c r="AI16" i="1" s="1"/>
  <c r="AI23" i="1" s="1"/>
  <c r="AH13" i="1"/>
  <c r="AH16" i="1" s="1"/>
  <c r="AH23" i="1" s="1"/>
  <c r="AG13" i="1"/>
  <c r="AG16" i="1" s="1"/>
  <c r="AR8" i="1"/>
  <c r="AR22" i="1" s="1"/>
  <c r="AQ8" i="1"/>
  <c r="AQ18" i="1" s="1"/>
  <c r="AP8" i="1"/>
  <c r="AP18" i="1" s="1"/>
  <c r="AO8" i="1"/>
  <c r="AO18" i="1" s="1"/>
  <c r="AN8" i="1"/>
  <c r="AM8" i="1"/>
  <c r="AM18" i="1" s="1"/>
  <c r="AL8" i="1"/>
  <c r="AK8" i="1"/>
  <c r="AJ8" i="1"/>
  <c r="AJ22" i="1" s="1"/>
  <c r="AI8" i="1"/>
  <c r="AH8" i="1"/>
  <c r="AG8" i="1"/>
  <c r="AN18" i="1" l="1"/>
  <c r="AC18" i="1"/>
  <c r="AN23" i="1"/>
  <c r="AN22" i="1"/>
  <c r="AI18" i="1"/>
  <c r="AK18" i="1"/>
  <c r="C64" i="1"/>
  <c r="AL18" i="1"/>
  <c r="E55" i="1"/>
  <c r="E60" i="1"/>
  <c r="E62" i="1" s="1"/>
  <c r="D55" i="1"/>
  <c r="D60" i="1"/>
  <c r="AS16" i="1"/>
  <c r="AH18" i="1"/>
  <c r="AG18" i="1"/>
  <c r="AC22" i="1"/>
  <c r="AS13" i="1"/>
  <c r="AC23" i="1"/>
  <c r="AG22" i="1"/>
  <c r="C31" i="1" s="1"/>
  <c r="AS8" i="1"/>
  <c r="AO22" i="1"/>
  <c r="AK22" i="1"/>
  <c r="AG23" i="1"/>
  <c r="C32" i="1" s="1"/>
  <c r="D32" i="1" s="1"/>
  <c r="E32" i="1" s="1"/>
  <c r="F32" i="1" s="1"/>
  <c r="AK23" i="1"/>
  <c r="AO23" i="1"/>
  <c r="AJ18" i="1"/>
  <c r="AH22" i="1"/>
  <c r="AL22" i="1"/>
  <c r="AP22" i="1"/>
  <c r="AI22" i="1"/>
  <c r="AM22" i="1"/>
  <c r="AQ22" i="1"/>
  <c r="AR18" i="1"/>
  <c r="AB13" i="1"/>
  <c r="AB16" i="1" s="1"/>
  <c r="AB23" i="1" s="1"/>
  <c r="AB8" i="1"/>
  <c r="AD6" i="1"/>
  <c r="AD7" i="1"/>
  <c r="AD10" i="1"/>
  <c r="AD11" i="1"/>
  <c r="AD12" i="1"/>
  <c r="AD14" i="1"/>
  <c r="AD15" i="1"/>
  <c r="AD5" i="1"/>
  <c r="F60" i="1" l="1"/>
  <c r="F55" i="1"/>
  <c r="E64" i="1"/>
  <c r="G60" i="1"/>
  <c r="D62" i="1"/>
  <c r="G55" i="1"/>
  <c r="AS18" i="1"/>
  <c r="D31" i="1"/>
  <c r="E31" i="1" s="1"/>
  <c r="F31" i="1" s="1"/>
  <c r="G31" i="1" s="1"/>
  <c r="H31" i="1" s="1"/>
  <c r="I31" i="1" s="1"/>
  <c r="J31" i="1" s="1"/>
  <c r="AB22" i="1"/>
  <c r="G32" i="1"/>
  <c r="H32" i="1" s="1"/>
  <c r="I32" i="1" s="1"/>
  <c r="AB18" i="1"/>
  <c r="AA13" i="1"/>
  <c r="AA16" i="1" s="1"/>
  <c r="AA23" i="1" s="1"/>
  <c r="AA8" i="1"/>
  <c r="G62" i="1" l="1"/>
  <c r="F62" i="1"/>
  <c r="D64" i="1"/>
  <c r="F64" i="1" s="1"/>
  <c r="AA22" i="1"/>
  <c r="AA18" i="1"/>
  <c r="E46" i="1"/>
  <c r="F46" i="1" s="1"/>
  <c r="G64" i="1" l="1"/>
  <c r="E44" i="1"/>
  <c r="F44" i="1" s="1"/>
  <c r="E43" i="1"/>
  <c r="F43" i="1" s="1"/>
  <c r="E42" i="1"/>
  <c r="F42" i="1" s="1"/>
  <c r="E39" i="1"/>
  <c r="F39" i="1" s="1"/>
  <c r="E38" i="1"/>
  <c r="F38" i="1" s="1"/>
  <c r="D40" i="1"/>
  <c r="D45" i="1"/>
  <c r="D47" i="1" s="1"/>
  <c r="C45" i="1"/>
  <c r="C47" i="1" s="1"/>
  <c r="C40" i="1"/>
  <c r="C49" i="1" s="1"/>
  <c r="Z13" i="1"/>
  <c r="Z16" i="1" s="1"/>
  <c r="Z23" i="1" s="1"/>
  <c r="Z8" i="1"/>
  <c r="D49" i="1" l="1"/>
  <c r="E40" i="1"/>
  <c r="F40" i="1" s="1"/>
  <c r="E47" i="1"/>
  <c r="F47" i="1" s="1"/>
  <c r="E45" i="1"/>
  <c r="F45" i="1" s="1"/>
  <c r="Z22" i="1"/>
  <c r="Z18" i="1"/>
  <c r="E49" i="1" l="1"/>
  <c r="F49" i="1" s="1"/>
  <c r="X13" i="1"/>
  <c r="X16" i="1" s="1"/>
  <c r="X23" i="1" s="1"/>
  <c r="Y13" i="1"/>
  <c r="Y16" i="1" s="1"/>
  <c r="Y23" i="1" s="1"/>
  <c r="X8" i="1"/>
  <c r="Y8" i="1"/>
  <c r="X18" i="1" l="1"/>
  <c r="X22" i="1"/>
  <c r="Y18" i="1"/>
  <c r="Y22" i="1"/>
  <c r="C13" i="1" l="1"/>
  <c r="D13" i="1"/>
  <c r="D16" i="1" s="1"/>
  <c r="D23" i="1" s="1"/>
  <c r="E13" i="1"/>
  <c r="E16" i="1" s="1"/>
  <c r="E23" i="1" s="1"/>
  <c r="F13" i="1"/>
  <c r="F16" i="1" s="1"/>
  <c r="F23" i="1" s="1"/>
  <c r="G13" i="1"/>
  <c r="G16" i="1" s="1"/>
  <c r="G23" i="1" s="1"/>
  <c r="H13" i="1"/>
  <c r="H16" i="1" s="1"/>
  <c r="H23" i="1" s="1"/>
  <c r="I13" i="1"/>
  <c r="I16" i="1" s="1"/>
  <c r="I23" i="1" s="1"/>
  <c r="C8" i="1"/>
  <c r="D8" i="1"/>
  <c r="E8" i="1"/>
  <c r="E22" i="1" s="1"/>
  <c r="F8" i="1"/>
  <c r="G8" i="1"/>
  <c r="H8" i="1"/>
  <c r="I8" i="1"/>
  <c r="I22" i="1" s="1"/>
  <c r="C16" i="1" l="1"/>
  <c r="C22" i="1"/>
  <c r="C25" i="1" s="1"/>
  <c r="D18" i="1"/>
  <c r="I18" i="1"/>
  <c r="H18" i="1"/>
  <c r="G18" i="1"/>
  <c r="F18" i="1"/>
  <c r="F22" i="1"/>
  <c r="E18" i="1"/>
  <c r="H22" i="1"/>
  <c r="G22" i="1"/>
  <c r="D22" i="1"/>
  <c r="C18" i="1" l="1"/>
  <c r="C23" i="1"/>
  <c r="C26" i="1" s="1"/>
  <c r="D26" i="1" s="1"/>
  <c r="E26" i="1" s="1"/>
  <c r="F26" i="1" s="1"/>
  <c r="G26" i="1" s="1"/>
  <c r="H26" i="1" s="1"/>
  <c r="I26" i="1" s="1"/>
  <c r="D25" i="1"/>
  <c r="E25" i="1" s="1"/>
  <c r="F25" i="1" s="1"/>
  <c r="G25" i="1" s="1"/>
  <c r="H25" i="1" s="1"/>
  <c r="I25" i="1" s="1"/>
  <c r="W13" i="1"/>
  <c r="W16" i="1" s="1"/>
  <c r="W23" i="1" s="1"/>
  <c r="W8" i="1"/>
  <c r="W18" i="1" l="1"/>
  <c r="W22" i="1"/>
  <c r="V13" i="1"/>
  <c r="V16" i="1" s="1"/>
  <c r="V23" i="1" s="1"/>
  <c r="V8" i="1"/>
  <c r="V22" i="1" l="1"/>
  <c r="V18" i="1"/>
  <c r="U13" i="1"/>
  <c r="U16" i="1" s="1"/>
  <c r="U23" i="1" s="1"/>
  <c r="U8" i="1"/>
  <c r="U22" i="1" s="1"/>
  <c r="U18" i="1" l="1"/>
  <c r="T13" i="1"/>
  <c r="T16" i="1" s="1"/>
  <c r="T23" i="1" s="1"/>
  <c r="T8" i="1"/>
  <c r="T22" i="1" s="1"/>
  <c r="T18" i="1" l="1"/>
  <c r="S13" i="1"/>
  <c r="S16" i="1" s="1"/>
  <c r="S23" i="1" s="1"/>
  <c r="S8" i="1"/>
  <c r="S22" i="1" s="1"/>
  <c r="S18" i="1" l="1"/>
  <c r="J8" i="1"/>
  <c r="K8" i="1"/>
  <c r="K22" i="1" s="1"/>
  <c r="L8" i="1"/>
  <c r="L22" i="1" s="1"/>
  <c r="N8" i="1"/>
  <c r="N22" i="1" s="1"/>
  <c r="R8" i="1"/>
  <c r="AD8" i="1" s="1"/>
  <c r="M8" i="1"/>
  <c r="M22" i="1" s="1"/>
  <c r="O8" i="1" l="1"/>
  <c r="R22" i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J22" i="1"/>
  <c r="K13" i="1"/>
  <c r="K16" i="1" s="1"/>
  <c r="L13" i="1"/>
  <c r="M13" i="1"/>
  <c r="M16" i="1" s="1"/>
  <c r="N13" i="1"/>
  <c r="N16" i="1" s="1"/>
  <c r="N23" i="1" s="1"/>
  <c r="R13" i="1"/>
  <c r="AD13" i="1" s="1"/>
  <c r="J13" i="1"/>
  <c r="O13" i="1" l="1"/>
  <c r="J16" i="1"/>
  <c r="M18" i="1"/>
  <c r="M23" i="1"/>
  <c r="J25" i="1"/>
  <c r="K25" i="1" s="1"/>
  <c r="L25" i="1" s="1"/>
  <c r="M25" i="1" s="1"/>
  <c r="N25" i="1" s="1"/>
  <c r="K18" i="1"/>
  <c r="K23" i="1"/>
  <c r="R16" i="1"/>
  <c r="AD16" i="1" s="1"/>
  <c r="L16" i="1"/>
  <c r="N18" i="1"/>
  <c r="O16" i="1" l="1"/>
  <c r="J18" i="1"/>
  <c r="J23" i="1"/>
  <c r="J26" i="1" s="1"/>
  <c r="K26" i="1" s="1"/>
  <c r="L18" i="1"/>
  <c r="L23" i="1"/>
  <c r="R23" i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R18" i="1"/>
  <c r="AD18" i="1" s="1"/>
  <c r="O18" i="1" l="1"/>
  <c r="L26" i="1"/>
  <c r="M26" i="1" s="1"/>
  <c r="N26" i="1" s="1"/>
</calcChain>
</file>

<file path=xl/sharedStrings.xml><?xml version="1.0" encoding="utf-8"?>
<sst xmlns="http://schemas.openxmlformats.org/spreadsheetml/2006/main" count="52" uniqueCount="32">
  <si>
    <t>Operating (Profit) / Loss:</t>
  </si>
  <si>
    <t>Total Sales:</t>
  </si>
  <si>
    <t>Total Cost of Sales:</t>
  </si>
  <si>
    <t>Total Labor:</t>
  </si>
  <si>
    <t>Total Direct Expenses:</t>
  </si>
  <si>
    <t>Income - Sub Contract Vending Sales:</t>
  </si>
  <si>
    <t>Net Cost:</t>
  </si>
  <si>
    <t>Total Cost &amp; Expense:</t>
  </si>
  <si>
    <t>Sales Beverages:</t>
  </si>
  <si>
    <t>Sales Food:</t>
  </si>
  <si>
    <t>Sales Catering F&amp;B:</t>
  </si>
  <si>
    <t>2017 - Total Sales (Cumulative):</t>
  </si>
  <si>
    <t>2017 - Net Cost (Cumulative):</t>
  </si>
  <si>
    <t>2018 - Total Sales (Cumulative):</t>
  </si>
  <si>
    <t>2018 - Net Cost (Cumulative):</t>
  </si>
  <si>
    <t>Variance</t>
  </si>
  <si>
    <t>% Variance</t>
  </si>
  <si>
    <t>Sales Food &amp; Beverages:</t>
  </si>
  <si>
    <t>Operating Profit / (Loss):</t>
  </si>
  <si>
    <t>Year-End Comparison</t>
  </si>
  <si>
    <t>% Inc/(Dec)</t>
  </si>
  <si>
    <t>Variance ('18 vs.'19)</t>
  </si>
  <si>
    <t>Income - Sub Contract Vending Sales (Other Operating Income):</t>
  </si>
  <si>
    <t>Less Discounts</t>
  </si>
  <si>
    <t>August YTD - Comparison</t>
  </si>
  <si>
    <t>Sub Contract Vending Sales (Other Operating Income)</t>
  </si>
  <si>
    <t>Food Services RFP - Annual Financial Summary</t>
  </si>
  <si>
    <t>Food Service Revenue &amp; Expense Comparison  - '17 vs.'18</t>
  </si>
  <si>
    <t>August YTD Comparison: '17 -'19</t>
  </si>
  <si>
    <t>2019 - Total Sales (Cumulative):</t>
  </si>
  <si>
    <t>2019 - Net Cost (Cumulative):</t>
  </si>
  <si>
    <t>Chart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</si>
</sst>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Black"/>
      <family val="2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2" xfId="0" applyBorder="1"/>
    <xf numFmtId="164" fontId="3" fillId="0" borderId="3" xfId="0" applyNumberFormat="1" applyFont="1" applyBorder="1" applyAlignment="1">
      <alignment horizontal="center"/>
    </xf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44" fontId="0" fillId="0" borderId="1" xfId="1" applyFont="1" applyBorder="1"/>
    <xf numFmtId="44" fontId="0" fillId="0" borderId="4" xfId="1" applyFont="1" applyBorder="1"/>
    <xf numFmtId="44" fontId="0" fillId="0" borderId="0" xfId="0" applyNumberFormat="1"/>
    <xf numFmtId="0" fontId="0" fillId="0" borderId="0" xfId="0" applyFill="1" applyAlignment="1">
      <alignment horizontal="right" indent="1"/>
    </xf>
    <xf numFmtId="44" fontId="0" fillId="0" borderId="1" xfId="1" applyFont="1" applyFill="1" applyBorder="1"/>
    <xf numFmtId="44" fontId="0" fillId="0" borderId="4" xfId="1" applyFont="1" applyFill="1" applyBorder="1"/>
    <xf numFmtId="0" fontId="0" fillId="0" borderId="6" xfId="0" applyFill="1" applyBorder="1" applyAlignment="1">
      <alignment horizontal="right" indent="1"/>
    </xf>
    <xf numFmtId="44" fontId="0" fillId="0" borderId="7" xfId="1" applyFont="1" applyFill="1" applyBorder="1"/>
    <xf numFmtId="44" fontId="0" fillId="0" borderId="8" xfId="1" applyFont="1" applyFill="1" applyBorder="1"/>
    <xf numFmtId="0" fontId="0" fillId="0" borderId="9" xfId="0" applyFill="1" applyBorder="1" applyAlignment="1">
      <alignment horizontal="right" indent="1"/>
    </xf>
    <xf numFmtId="44" fontId="0" fillId="0" borderId="10" xfId="1" applyFont="1" applyFill="1" applyBorder="1"/>
    <xf numFmtId="44" fontId="0" fillId="0" borderId="11" xfId="1" applyFont="1" applyFill="1" applyBorder="1"/>
    <xf numFmtId="44" fontId="0" fillId="0" borderId="8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2" fillId="2" borderId="12" xfId="0" applyFont="1" applyFill="1" applyBorder="1" applyAlignment="1">
      <alignment horizontal="right" indent="1"/>
    </xf>
    <xf numFmtId="44" fontId="2" fillId="2" borderId="14" xfId="1" applyFont="1" applyFill="1" applyBorder="1"/>
    <xf numFmtId="0" fontId="2" fillId="5" borderId="9" xfId="0" applyFont="1" applyFill="1" applyBorder="1" applyAlignment="1">
      <alignment horizontal="right" indent="1"/>
    </xf>
    <xf numFmtId="44" fontId="2" fillId="5" borderId="10" xfId="1" applyFont="1" applyFill="1" applyBorder="1"/>
    <xf numFmtId="44" fontId="2" fillId="5" borderId="11" xfId="1" applyFont="1" applyFill="1" applyBorder="1"/>
    <xf numFmtId="0" fontId="2" fillId="6" borderId="12" xfId="0" applyFont="1" applyFill="1" applyBorder="1" applyAlignment="1">
      <alignment horizontal="right" indent="1"/>
    </xf>
    <xf numFmtId="44" fontId="2" fillId="6" borderId="13" xfId="1" applyFont="1" applyFill="1" applyBorder="1"/>
    <xf numFmtId="44" fontId="2" fillId="6" borderId="14" xfId="1" applyFont="1" applyFill="1" applyBorder="1"/>
    <xf numFmtId="164" fontId="3" fillId="0" borderId="16" xfId="0" applyNumberFormat="1" applyFont="1" applyBorder="1" applyAlignment="1">
      <alignment horizontal="center"/>
    </xf>
    <xf numFmtId="44" fontId="2" fillId="5" borderId="18" xfId="1" applyFont="1" applyFill="1" applyBorder="1"/>
    <xf numFmtId="44" fontId="2" fillId="6" borderId="19" xfId="1" applyFont="1" applyFill="1" applyBorder="1"/>
    <xf numFmtId="44" fontId="0" fillId="0" borderId="7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2" fillId="2" borderId="13" xfId="1" applyFont="1" applyFill="1" applyBorder="1"/>
    <xf numFmtId="0" fontId="0" fillId="0" borderId="1" xfId="0" applyBorder="1"/>
    <xf numFmtId="44" fontId="0" fillId="0" borderId="6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0" xfId="1" applyFont="1" applyFill="1" applyBorder="1"/>
    <xf numFmtId="44" fontId="0" fillId="0" borderId="6" xfId="1" applyFont="1" applyFill="1" applyBorder="1"/>
    <xf numFmtId="44" fontId="0" fillId="0" borderId="9" xfId="1" applyFont="1" applyFill="1" applyBorder="1"/>
    <xf numFmtId="0" fontId="0" fillId="0" borderId="0" xfId="0" applyBorder="1"/>
    <xf numFmtId="0" fontId="2" fillId="0" borderId="0" xfId="0" applyFont="1" applyAlignment="1">
      <alignment horizontal="right"/>
    </xf>
    <xf numFmtId="164" fontId="3" fillId="0" borderId="20" xfId="0" applyNumberFormat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2" fillId="2" borderId="23" xfId="1" applyFont="1" applyFill="1" applyBorder="1"/>
    <xf numFmtId="44" fontId="0" fillId="0" borderId="24" xfId="1" applyFont="1" applyFill="1" applyBorder="1"/>
    <xf numFmtId="44" fontId="0" fillId="0" borderId="21" xfId="1" applyFont="1" applyFill="1" applyBorder="1"/>
    <xf numFmtId="44" fontId="0" fillId="0" borderId="22" xfId="1" applyFont="1" applyFill="1" applyBorder="1"/>
    <xf numFmtId="44" fontId="2" fillId="5" borderId="22" xfId="1" applyFont="1" applyFill="1" applyBorder="1"/>
    <xf numFmtId="44" fontId="2" fillId="6" borderId="23" xfId="1" applyFont="1" applyFill="1" applyBorder="1"/>
    <xf numFmtId="44" fontId="0" fillId="0" borderId="24" xfId="1" applyFont="1" applyBorder="1"/>
    <xf numFmtId="0" fontId="0" fillId="0" borderId="15" xfId="0" applyBorder="1"/>
    <xf numFmtId="44" fontId="2" fillId="2" borderId="19" xfId="1" applyFont="1" applyFill="1" applyBorder="1" applyAlignment="1">
      <alignment horizontal="right" indent="1"/>
    </xf>
    <xf numFmtId="164" fontId="3" fillId="0" borderId="2" xfId="0" applyNumberFormat="1" applyFont="1" applyBorder="1" applyAlignment="1">
      <alignment horizontal="center"/>
    </xf>
    <xf numFmtId="44" fontId="0" fillId="2" borderId="0" xfId="0" applyNumberFormat="1" applyFill="1"/>
    <xf numFmtId="0" fontId="0" fillId="2" borderId="0" xfId="0" applyFill="1"/>
    <xf numFmtId="0" fontId="6" fillId="3" borderId="25" xfId="0" applyFont="1" applyFill="1" applyBorder="1" applyAlignment="1">
      <alignment horizontal="center" wrapText="1"/>
    </xf>
    <xf numFmtId="44" fontId="6" fillId="3" borderId="26" xfId="0" applyNumberFormat="1" applyFont="1" applyFill="1" applyBorder="1"/>
    <xf numFmtId="44" fontId="6" fillId="3" borderId="27" xfId="0" applyNumberFormat="1" applyFont="1" applyFill="1" applyBorder="1"/>
    <xf numFmtId="44" fontId="6" fillId="2" borderId="28" xfId="0" applyNumberFormat="1" applyFont="1" applyFill="1" applyBorder="1"/>
    <xf numFmtId="44" fontId="6" fillId="3" borderId="25" xfId="0" applyNumberFormat="1" applyFont="1" applyFill="1" applyBorder="1"/>
    <xf numFmtId="44" fontId="6" fillId="5" borderId="27" xfId="0" applyNumberFormat="1" applyFont="1" applyFill="1" applyBorder="1"/>
    <xf numFmtId="44" fontId="6" fillId="6" borderId="28" xfId="0" applyNumberFormat="1" applyFont="1" applyFill="1" applyBorder="1"/>
    <xf numFmtId="0" fontId="6" fillId="3" borderId="25" xfId="0" applyFont="1" applyFill="1" applyBorder="1"/>
    <xf numFmtId="0" fontId="5" fillId="0" borderId="25" xfId="0" applyFont="1" applyBorder="1"/>
    <xf numFmtId="0" fontId="0" fillId="0" borderId="0" xfId="0" applyFill="1"/>
    <xf numFmtId="44" fontId="0" fillId="0" borderId="17" xfId="1" applyFont="1" applyFill="1" applyBorder="1" applyAlignment="1">
      <alignment horizontal="right" indent="1"/>
    </xf>
    <xf numFmtId="44" fontId="0" fillId="0" borderId="18" xfId="1" applyFont="1" applyFill="1" applyBorder="1" applyAlignment="1">
      <alignment horizontal="right" indent="1"/>
    </xf>
    <xf numFmtId="44" fontId="0" fillId="0" borderId="15" xfId="1" applyFont="1" applyFill="1" applyBorder="1" applyAlignment="1">
      <alignment horizontal="right" indent="1"/>
    </xf>
    <xf numFmtId="0" fontId="3" fillId="0" borderId="0" xfId="0" applyFont="1" applyFill="1"/>
    <xf numFmtId="44" fontId="0" fillId="0" borderId="0" xfId="0" applyNumberFormat="1" applyBorder="1"/>
    <xf numFmtId="9" fontId="0" fillId="0" borderId="0" xfId="2" applyFont="1" applyBorder="1" applyAlignment="1">
      <alignment horizontal="center"/>
    </xf>
    <xf numFmtId="44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44" fontId="2" fillId="4" borderId="30" xfId="0" applyNumberFormat="1" applyFont="1" applyFill="1" applyBorder="1" applyAlignment="1">
      <alignment horizontal="center"/>
    </xf>
    <xf numFmtId="44" fontId="2" fillId="4" borderId="29" xfId="0" applyNumberFormat="1" applyFont="1" applyFill="1" applyBorder="1"/>
    <xf numFmtId="9" fontId="2" fillId="4" borderId="29" xfId="2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6" xfId="0" applyNumberFormat="1" applyBorder="1"/>
    <xf numFmtId="9" fontId="0" fillId="0" borderId="6" xfId="2" applyFont="1" applyBorder="1" applyAlignment="1">
      <alignment horizontal="center"/>
    </xf>
    <xf numFmtId="0" fontId="0" fillId="0" borderId="12" xfId="0" applyFill="1" applyBorder="1" applyAlignment="1">
      <alignment horizontal="right" indent="1"/>
    </xf>
    <xf numFmtId="44" fontId="0" fillId="0" borderId="12" xfId="0" applyNumberFormat="1" applyBorder="1"/>
    <xf numFmtId="9" fontId="0" fillId="0" borderId="12" xfId="2" applyFont="1" applyBorder="1" applyAlignment="1">
      <alignment horizontal="center"/>
    </xf>
    <xf numFmtId="0" fontId="0" fillId="0" borderId="6" xfId="0" applyBorder="1" applyAlignment="1">
      <alignment horizontal="right"/>
    </xf>
    <xf numFmtId="44" fontId="0" fillId="0" borderId="7" xfId="0" applyNumberFormat="1" applyFill="1" applyBorder="1"/>
    <xf numFmtId="44" fontId="0" fillId="0" borderId="6" xfId="0" applyNumberFormat="1" applyFill="1" applyBorder="1"/>
    <xf numFmtId="0" fontId="0" fillId="0" borderId="9" xfId="0" applyBorder="1" applyAlignment="1">
      <alignment horizontal="right"/>
    </xf>
    <xf numFmtId="44" fontId="0" fillId="0" borderId="10" xfId="0" applyNumberFormat="1" applyFill="1" applyBorder="1"/>
    <xf numFmtId="44" fontId="0" fillId="0" borderId="9" xfId="0" applyNumberFormat="1" applyFill="1" applyBorder="1"/>
    <xf numFmtId="44" fontId="0" fillId="0" borderId="9" xfId="0" applyNumberFormat="1" applyBorder="1"/>
    <xf numFmtId="9" fontId="0" fillId="0" borderId="9" xfId="2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4" fontId="2" fillId="0" borderId="13" xfId="0" applyNumberFormat="1" applyFont="1" applyFill="1" applyBorder="1"/>
    <xf numFmtId="44" fontId="2" fillId="0" borderId="12" xfId="0" applyNumberFormat="1" applyFont="1" applyFill="1" applyBorder="1" applyAlignment="1">
      <alignment horizontal="center"/>
    </xf>
    <xf numFmtId="9" fontId="2" fillId="0" borderId="12" xfId="2" applyFont="1" applyBorder="1" applyAlignment="1">
      <alignment horizontal="center"/>
    </xf>
    <xf numFmtId="44" fontId="0" fillId="0" borderId="6" xfId="0" applyNumberFormat="1" applyFont="1" applyBorder="1"/>
    <xf numFmtId="9" fontId="1" fillId="0" borderId="6" xfId="2" applyFont="1" applyBorder="1" applyAlignment="1">
      <alignment horizontal="center"/>
    </xf>
    <xf numFmtId="0" fontId="2" fillId="2" borderId="31" xfId="0" applyFont="1" applyFill="1" applyBorder="1" applyAlignment="1">
      <alignment horizontal="right"/>
    </xf>
    <xf numFmtId="44" fontId="2" fillId="2" borderId="32" xfId="0" applyNumberFormat="1" applyFont="1" applyFill="1" applyBorder="1"/>
    <xf numFmtId="44" fontId="2" fillId="2" borderId="31" xfId="0" applyNumberFormat="1" applyFont="1" applyFill="1" applyBorder="1"/>
    <xf numFmtId="9" fontId="2" fillId="2" borderId="31" xfId="2" applyFont="1" applyFill="1" applyBorder="1" applyAlignment="1">
      <alignment horizontal="center"/>
    </xf>
    <xf numFmtId="44" fontId="0" fillId="0" borderId="7" xfId="0" applyNumberFormat="1" applyFont="1" applyBorder="1" applyAlignment="1">
      <alignment horizontal="center"/>
    </xf>
    <xf numFmtId="44" fontId="0" fillId="0" borderId="6" xfId="0" applyNumberFormat="1" applyFont="1" applyBorder="1" applyAlignment="1">
      <alignment horizontal="center"/>
    </xf>
    <xf numFmtId="44" fontId="0" fillId="0" borderId="13" xfId="0" applyNumberFormat="1" applyFont="1" applyBorder="1" applyAlignment="1">
      <alignment horizontal="center"/>
    </xf>
    <xf numFmtId="44" fontId="0" fillId="0" borderId="12" xfId="0" applyNumberFormat="1" applyFont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0" fillId="0" borderId="34" xfId="1" applyFont="1" applyBorder="1" applyAlignment="1">
      <alignment horizontal="center"/>
    </xf>
    <xf numFmtId="44" fontId="2" fillId="2" borderId="35" xfId="1" applyFont="1" applyFill="1" applyBorder="1"/>
    <xf numFmtId="44" fontId="0" fillId="0" borderId="36" xfId="1" applyFont="1" applyFill="1" applyBorder="1"/>
    <xf numFmtId="0" fontId="0" fillId="0" borderId="36" xfId="0" applyBorder="1"/>
    <xf numFmtId="44" fontId="0" fillId="0" borderId="21" xfId="1" applyFont="1" applyFill="1" applyBorder="1" applyAlignment="1">
      <alignment horizontal="right" indent="1"/>
    </xf>
    <xf numFmtId="44" fontId="0" fillId="0" borderId="22" xfId="1" applyFont="1" applyFill="1" applyBorder="1" applyAlignment="1">
      <alignment horizontal="right" indent="1"/>
    </xf>
    <xf numFmtId="44" fontId="2" fillId="2" borderId="23" xfId="1" applyFont="1" applyFill="1" applyBorder="1" applyAlignment="1">
      <alignment horizontal="right" indent="1"/>
    </xf>
    <xf numFmtId="44" fontId="0" fillId="0" borderId="24" xfId="1" applyFont="1" applyFill="1" applyBorder="1" applyAlignment="1">
      <alignment horizontal="right" indent="1"/>
    </xf>
    <xf numFmtId="0" fontId="0" fillId="0" borderId="24" xfId="0" applyBorder="1"/>
    <xf numFmtId="0" fontId="2" fillId="0" borderId="2" xfId="0" applyFont="1" applyBorder="1" applyAlignment="1">
      <alignment horizontal="center" wrapText="1"/>
    </xf>
    <xf numFmtId="9" fontId="0" fillId="0" borderId="0" xfId="2" applyFont="1"/>
    <xf numFmtId="0" fontId="0" fillId="0" borderId="9" xfId="0" applyFill="1" applyBorder="1" applyAlignment="1">
      <alignment horizontal="right" wrapText="1" indent="1"/>
    </xf>
    <xf numFmtId="44" fontId="0" fillId="0" borderId="0" xfId="1" applyFont="1"/>
    <xf numFmtId="44" fontId="8" fillId="0" borderId="0" xfId="1" applyFont="1"/>
    <xf numFmtId="44" fontId="0" fillId="0" borderId="37" xfId="1" applyFont="1" applyBorder="1"/>
    <xf numFmtId="0" fontId="8" fillId="0" borderId="0" xfId="0" applyFont="1"/>
    <xf numFmtId="43" fontId="8" fillId="0" borderId="0" xfId="3" applyFont="1"/>
    <xf numFmtId="43" fontId="0" fillId="0" borderId="0" xfId="3" applyFont="1"/>
    <xf numFmtId="43" fontId="0" fillId="0" borderId="37" xfId="3" applyFont="1" applyBorder="1"/>
    <xf numFmtId="43" fontId="9" fillId="0" borderId="0" xfId="3" applyFont="1"/>
    <xf numFmtId="44" fontId="9" fillId="0" borderId="0" xfId="0" applyNumberFormat="1" applyFont="1"/>
    <xf numFmtId="0" fontId="9" fillId="0" borderId="0" xfId="0" applyFont="1"/>
    <xf numFmtId="0" fontId="2" fillId="0" borderId="31" xfId="0" applyFont="1" applyFill="1" applyBorder="1" applyAlignment="1">
      <alignment horizontal="right" indent="1"/>
    </xf>
    <xf numFmtId="44" fontId="2" fillId="0" borderId="38" xfId="1" applyFont="1" applyFill="1" applyBorder="1" applyAlignment="1">
      <alignment horizontal="right" indent="1"/>
    </xf>
    <xf numFmtId="44" fontId="2" fillId="0" borderId="39" xfId="1" applyFont="1" applyFill="1" applyBorder="1"/>
    <xf numFmtId="44" fontId="2" fillId="0" borderId="32" xfId="1" applyFont="1" applyFill="1" applyBorder="1"/>
    <xf numFmtId="44" fontId="2" fillId="0" borderId="40" xfId="1" applyFont="1" applyFill="1" applyBorder="1"/>
    <xf numFmtId="44" fontId="6" fillId="3" borderId="41" xfId="0" applyNumberFormat="1" applyFont="1" applyFill="1" applyBorder="1"/>
    <xf numFmtId="44" fontId="2" fillId="0" borderId="39" xfId="1" applyFont="1" applyFill="1" applyBorder="1" applyAlignment="1">
      <alignment horizontal="right" indent="1"/>
    </xf>
    <xf numFmtId="44" fontId="0" fillId="7" borderId="0" xfId="0" applyNumberFormat="1" applyFill="1"/>
    <xf numFmtId="0" fontId="6" fillId="0" borderId="0" xfId="0" applyFont="1" applyFill="1" applyBorder="1" applyAlignment="1">
      <alignment horizontal="center" wrapText="1"/>
    </xf>
    <xf numFmtId="44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44" fontId="0" fillId="0" borderId="0" xfId="0" applyNumberFormat="1" applyFill="1"/>
    <xf numFmtId="0" fontId="0" fillId="0" borderId="0" xfId="0" applyFill="1" applyBorder="1"/>
    <xf numFmtId="44" fontId="0" fillId="0" borderId="0" xfId="0" applyNumberFormat="1" applyFill="1" applyBorder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latin typeface="Arial Black" panose="020B0A04020102020204" pitchFamily="34" charset="0"/>
              </a:rPr>
              <a:t>Annual Comparison (Total Sales vs. Net Cost)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'2019_1'!$B$22</c:f>
              <c:strCache>
                <c:ptCount val="1"/>
                <c:pt idx="0">
                  <c:v>Total Sales: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('2019_1'!$C$4:$N$4,'2019_1'!$R$4:$AC$4,'2019_1'!$AG$4:$AN$4)</c:f>
              <c:numCache>
                <c:formatCode>[$-409]mmm\-yy;@</c:formatCode>
                <c:ptCount val="3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</c:numCache>
            </c:numRef>
          </c:cat>
          <c:val>
            <c:numRef>
              <c:f>('2019_1'!$C$22:$N$22,'2019_1'!$R$22:$AC$22,'2019_1'!$AG$22:$AN$22)</c:f>
              <c:numCache>
                <c:formatCode>_("$"* #,##0.00_);_("$"* \(#,##0.00\);_("$"* "-"??_);_(@_)</c:formatCode>
                <c:ptCount val="32"/>
                <c:pt idx="0">
                  <c:v>40907.5</c:v>
                </c:pt>
                <c:pt idx="1">
                  <c:v>50335.71</c:v>
                </c:pt>
                <c:pt idx="2">
                  <c:v>72895.97</c:v>
                </c:pt>
                <c:pt idx="3">
                  <c:v>48874.97</c:v>
                </c:pt>
                <c:pt idx="4">
                  <c:v>46336.01</c:v>
                </c:pt>
                <c:pt idx="5">
                  <c:v>58598.06</c:v>
                </c:pt>
                <c:pt idx="6">
                  <c:v>40381.17</c:v>
                </c:pt>
                <c:pt idx="7">
                  <c:v>47398.6</c:v>
                </c:pt>
                <c:pt idx="8">
                  <c:v>58728.130000000005</c:v>
                </c:pt>
                <c:pt idx="9">
                  <c:v>52071.79</c:v>
                </c:pt>
                <c:pt idx="10">
                  <c:v>49010.19</c:v>
                </c:pt>
                <c:pt idx="11">
                  <c:v>45791.46</c:v>
                </c:pt>
                <c:pt idx="12">
                  <c:v>36151.659999999996</c:v>
                </c:pt>
                <c:pt idx="13">
                  <c:v>50886.200000000004</c:v>
                </c:pt>
                <c:pt idx="14">
                  <c:v>66797.72</c:v>
                </c:pt>
                <c:pt idx="15">
                  <c:v>48836.07</c:v>
                </c:pt>
                <c:pt idx="16">
                  <c:v>44986.82</c:v>
                </c:pt>
                <c:pt idx="17">
                  <c:v>55945.069999999992</c:v>
                </c:pt>
                <c:pt idx="18">
                  <c:v>41379.64</c:v>
                </c:pt>
                <c:pt idx="19">
                  <c:v>46483.38</c:v>
                </c:pt>
                <c:pt idx="20">
                  <c:v>64053.19</c:v>
                </c:pt>
                <c:pt idx="21">
                  <c:v>51938.32</c:v>
                </c:pt>
                <c:pt idx="22">
                  <c:v>49106.869999999995</c:v>
                </c:pt>
                <c:pt idx="23">
                  <c:v>47866.58</c:v>
                </c:pt>
                <c:pt idx="24">
                  <c:v>38087.11</c:v>
                </c:pt>
                <c:pt idx="25">
                  <c:v>52214.52</c:v>
                </c:pt>
                <c:pt idx="26">
                  <c:v>57358.900000000009</c:v>
                </c:pt>
                <c:pt idx="27">
                  <c:v>49068.61</c:v>
                </c:pt>
                <c:pt idx="28">
                  <c:v>45265.569999999992</c:v>
                </c:pt>
                <c:pt idx="29">
                  <c:v>59243.69</c:v>
                </c:pt>
                <c:pt idx="30">
                  <c:v>42046.74</c:v>
                </c:pt>
                <c:pt idx="31">
                  <c:v>50978.329999999994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'2019_1'!$B$23</c:f>
              <c:strCache>
                <c:ptCount val="1"/>
                <c:pt idx="0">
                  <c:v>Net Cost: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('2019_1'!$C$4:$N$4,'2019_1'!$R$4:$AC$4,'2019_1'!$AG$4:$AN$4)</c:f>
              <c:numCache>
                <c:formatCode>[$-409]mmm\-yy;@</c:formatCode>
                <c:ptCount val="3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</c:numCache>
            </c:numRef>
          </c:cat>
          <c:val>
            <c:numRef>
              <c:f>('2019_1'!$C$23:$N$23,'2019_1'!$R$23:$AC$23,'2019_1'!$AG$23:$AN$23)</c:f>
              <c:numCache>
                <c:formatCode>_("$"* #,##0.00_);_("$"* \(#,##0.00\);_("$"* "-"??_);_(@_)</c:formatCode>
                <c:ptCount val="32"/>
                <c:pt idx="0">
                  <c:v>52180</c:v>
                </c:pt>
                <c:pt idx="1">
                  <c:v>55032.869999999995</c:v>
                </c:pt>
                <c:pt idx="2">
                  <c:v>73982.64</c:v>
                </c:pt>
                <c:pt idx="3">
                  <c:v>53959.270000000004</c:v>
                </c:pt>
                <c:pt idx="4">
                  <c:v>54967.180000000008</c:v>
                </c:pt>
                <c:pt idx="5">
                  <c:v>67853.8</c:v>
                </c:pt>
                <c:pt idx="6">
                  <c:v>51543.41</c:v>
                </c:pt>
                <c:pt idx="7">
                  <c:v>55262.930000000008</c:v>
                </c:pt>
                <c:pt idx="8">
                  <c:v>64958.87</c:v>
                </c:pt>
                <c:pt idx="9">
                  <c:v>50272.74</c:v>
                </c:pt>
                <c:pt idx="10">
                  <c:v>56822.89</c:v>
                </c:pt>
                <c:pt idx="11">
                  <c:v>61256.859999999993</c:v>
                </c:pt>
                <c:pt idx="12">
                  <c:v>52833.74</c:v>
                </c:pt>
                <c:pt idx="13">
                  <c:v>51236.09</c:v>
                </c:pt>
                <c:pt idx="14">
                  <c:v>67713.42</c:v>
                </c:pt>
                <c:pt idx="15">
                  <c:v>63320.51</c:v>
                </c:pt>
                <c:pt idx="16">
                  <c:v>57591.909999999996</c:v>
                </c:pt>
                <c:pt idx="17">
                  <c:v>69585.819999999992</c:v>
                </c:pt>
                <c:pt idx="18">
                  <c:v>51880.520000000004</c:v>
                </c:pt>
                <c:pt idx="19">
                  <c:v>53785.890000000007</c:v>
                </c:pt>
                <c:pt idx="20">
                  <c:v>70484.840000000011</c:v>
                </c:pt>
                <c:pt idx="21">
                  <c:v>53117.82</c:v>
                </c:pt>
                <c:pt idx="22">
                  <c:v>57746.94</c:v>
                </c:pt>
                <c:pt idx="23">
                  <c:v>64973.08</c:v>
                </c:pt>
                <c:pt idx="24">
                  <c:v>50295.99</c:v>
                </c:pt>
                <c:pt idx="25">
                  <c:v>60785.539999999994</c:v>
                </c:pt>
                <c:pt idx="26">
                  <c:v>65616.920000000013</c:v>
                </c:pt>
                <c:pt idx="27">
                  <c:v>51455.03</c:v>
                </c:pt>
                <c:pt idx="28">
                  <c:v>57206.09</c:v>
                </c:pt>
                <c:pt idx="29">
                  <c:v>72184.670000000013</c:v>
                </c:pt>
                <c:pt idx="30">
                  <c:v>51831.659999999996</c:v>
                </c:pt>
                <c:pt idx="31">
                  <c:v>61420.93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9832"/>
        <c:axId val="158039488"/>
      </c:lineChart>
      <c:dateAx>
        <c:axId val="11624983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39488"/>
        <c:crosses val="autoZero"/>
        <c:auto val="1"/>
        <c:lblOffset val="100"/>
        <c:baseTimeUnit val="months"/>
      </c:dateAx>
      <c:valAx>
        <c:axId val="1580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4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19056</xdr:colOff>
      <xdr:row>34</xdr:row>
      <xdr:rowOff>4762</xdr:rowOff>
    </xdr:from>
    <xdr:to>
      <xdr:col>34</xdr:col>
      <xdr:colOff>285750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4"/>
  <sheetViews>
    <sheetView tabSelected="1" zoomScaleNormal="100"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B3" sqref="B3:AD3"/>
    </sheetView>
  </sheetViews>
  <sheetFormatPr defaultRowHeight="15" x14ac:dyDescent="0.25"/>
  <cols>
    <col min="1" max="1" width="1.7109375" customWidth="1"/>
    <col min="2" max="2" width="35.85546875" bestFit="1" customWidth="1"/>
    <col min="3" max="15" width="13.7109375" customWidth="1"/>
    <col min="16" max="17" width="1.7109375" style="148" customWidth="1"/>
    <col min="18" max="30" width="13.7109375" customWidth="1"/>
    <col min="31" max="32" width="1.7109375" customWidth="1"/>
    <col min="33" max="45" width="13.7109375" customWidth="1"/>
  </cols>
  <sheetData>
    <row r="1" spans="2:45" x14ac:dyDescent="0.25">
      <c r="AG1" s="7"/>
      <c r="AH1" s="7"/>
    </row>
    <row r="3" spans="2:45" ht="18.75" x14ac:dyDescent="0.4"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G3" s="39"/>
    </row>
    <row r="4" spans="2:45" x14ac:dyDescent="0.25">
      <c r="B4" s="1"/>
      <c r="C4" s="27">
        <v>42736</v>
      </c>
      <c r="D4" s="41">
        <v>42767</v>
      </c>
      <c r="E4" s="41">
        <v>42795</v>
      </c>
      <c r="F4" s="41">
        <v>42826</v>
      </c>
      <c r="G4" s="41">
        <v>42856</v>
      </c>
      <c r="H4" s="41">
        <v>42887</v>
      </c>
      <c r="I4" s="41">
        <v>42917</v>
      </c>
      <c r="J4" s="41">
        <v>42948</v>
      </c>
      <c r="K4" s="4">
        <v>42979</v>
      </c>
      <c r="L4" s="4">
        <v>43009</v>
      </c>
      <c r="M4" s="4">
        <v>43040</v>
      </c>
      <c r="N4" s="2">
        <v>43070</v>
      </c>
      <c r="O4" s="56">
        <v>2017</v>
      </c>
      <c r="P4" s="143"/>
      <c r="Q4" s="143"/>
      <c r="R4" s="41">
        <v>43101</v>
      </c>
      <c r="S4" s="4">
        <v>43132</v>
      </c>
      <c r="T4" s="4">
        <v>43160</v>
      </c>
      <c r="U4" s="2">
        <v>43191</v>
      </c>
      <c r="V4" s="4">
        <v>43221</v>
      </c>
      <c r="W4" s="4">
        <v>43252</v>
      </c>
      <c r="X4" s="4">
        <v>43282</v>
      </c>
      <c r="Y4" s="53">
        <v>43313</v>
      </c>
      <c r="Z4" s="2">
        <v>43344</v>
      </c>
      <c r="AA4" s="2">
        <v>43374</v>
      </c>
      <c r="AB4" s="4">
        <v>43405</v>
      </c>
      <c r="AC4" s="53">
        <v>43435</v>
      </c>
      <c r="AD4" s="56">
        <v>2018</v>
      </c>
      <c r="AG4" s="41">
        <v>43466</v>
      </c>
      <c r="AH4" s="41">
        <v>43497</v>
      </c>
      <c r="AI4" s="41">
        <v>43525</v>
      </c>
      <c r="AJ4" s="41">
        <v>43556</v>
      </c>
      <c r="AK4" s="41">
        <v>43586</v>
      </c>
      <c r="AL4" s="41">
        <v>43617</v>
      </c>
      <c r="AM4" s="41">
        <v>43647</v>
      </c>
      <c r="AN4" s="41">
        <v>43678</v>
      </c>
      <c r="AO4" s="41">
        <v>43709</v>
      </c>
      <c r="AP4" s="41">
        <v>43739</v>
      </c>
      <c r="AQ4" s="41">
        <v>43770</v>
      </c>
      <c r="AR4" s="41">
        <v>43800</v>
      </c>
      <c r="AS4" s="56">
        <v>2019</v>
      </c>
    </row>
    <row r="5" spans="2:45" x14ac:dyDescent="0.25">
      <c r="B5" s="11" t="s">
        <v>8</v>
      </c>
      <c r="C5" s="66"/>
      <c r="D5" s="42">
        <v>-13227.7</v>
      </c>
      <c r="E5" s="42">
        <v>-18838.55</v>
      </c>
      <c r="F5" s="42">
        <v>-12573.95</v>
      </c>
      <c r="G5" s="42">
        <v>-2002.62</v>
      </c>
      <c r="H5" s="42">
        <v>-4061.99</v>
      </c>
      <c r="I5" s="42">
        <v>-4456.62</v>
      </c>
      <c r="J5" s="42">
        <v>-5023.99</v>
      </c>
      <c r="K5" s="17">
        <v>-4467.22</v>
      </c>
      <c r="L5" s="17">
        <v>-4092.12</v>
      </c>
      <c r="M5" s="17">
        <v>-3900.31</v>
      </c>
      <c r="N5" s="30">
        <v>-4529.75</v>
      </c>
      <c r="O5" s="57">
        <f>SUM(C5:N5)</f>
        <v>-77174.819999999992</v>
      </c>
      <c r="P5" s="144"/>
      <c r="Q5" s="144"/>
      <c r="R5" s="42">
        <v>-2802.51</v>
      </c>
      <c r="S5" s="17">
        <v>-4005.9</v>
      </c>
      <c r="T5" s="17">
        <v>-4782.78</v>
      </c>
      <c r="U5" s="30">
        <v>-1637.74</v>
      </c>
      <c r="V5" s="17">
        <v>0</v>
      </c>
      <c r="W5" s="17">
        <v>-4190.91</v>
      </c>
      <c r="X5" s="17">
        <v>-4677.6499999999996</v>
      </c>
      <c r="Y5" s="34">
        <v>-3984.68</v>
      </c>
      <c r="Z5" s="30">
        <v>-5104.2</v>
      </c>
      <c r="AA5" s="30">
        <v>-5032.54</v>
      </c>
      <c r="AB5" s="17">
        <v>-4039.14</v>
      </c>
      <c r="AC5" s="112">
        <v>-4778.83</v>
      </c>
      <c r="AD5" s="57">
        <f>SUM(R5:AC5)</f>
        <v>-45036.88</v>
      </c>
      <c r="AG5" s="117">
        <v>-3563.05</v>
      </c>
      <c r="AH5" s="42">
        <v>-5093.82</v>
      </c>
      <c r="AI5" s="42">
        <v>-6365.55</v>
      </c>
      <c r="AJ5" s="42">
        <v>-5281.15</v>
      </c>
      <c r="AK5" s="42">
        <v>-5183.71</v>
      </c>
      <c r="AL5" s="42">
        <v>-6499.46</v>
      </c>
      <c r="AM5" s="42">
        <v>-5114.7</v>
      </c>
      <c r="AN5" s="42">
        <v>-5651.77</v>
      </c>
      <c r="AO5" s="17"/>
      <c r="AP5" s="17"/>
      <c r="AQ5" s="17"/>
      <c r="AR5" s="17"/>
      <c r="AS5" s="57">
        <f>SUM(AG5:AR5)</f>
        <v>-42753.209999999992</v>
      </c>
    </row>
    <row r="6" spans="2:45" x14ac:dyDescent="0.25">
      <c r="B6" s="14" t="s">
        <v>9</v>
      </c>
      <c r="C6" s="67">
        <v>-37353.730000000003</v>
      </c>
      <c r="D6" s="43">
        <v>-25521.19</v>
      </c>
      <c r="E6" s="43">
        <v>-39133.589999999997</v>
      </c>
      <c r="F6" s="43">
        <v>-27456.95</v>
      </c>
      <c r="G6" s="43">
        <v>-36893.54</v>
      </c>
      <c r="H6" s="43">
        <v>-46923.54</v>
      </c>
      <c r="I6" s="43">
        <v>-32484.06</v>
      </c>
      <c r="J6" s="43">
        <v>-35458.29</v>
      </c>
      <c r="K6" s="18">
        <v>-45091.41</v>
      </c>
      <c r="L6" s="18">
        <v>-37689.17</v>
      </c>
      <c r="M6" s="18">
        <v>-37626.910000000003</v>
      </c>
      <c r="N6" s="31">
        <v>-35068.21</v>
      </c>
      <c r="O6" s="58">
        <f t="shared" ref="O6:O18" si="0">SUM(C6:N6)</f>
        <v>-436700.59</v>
      </c>
      <c r="P6" s="144"/>
      <c r="Q6" s="144"/>
      <c r="R6" s="43">
        <v>-29283.09</v>
      </c>
      <c r="S6" s="18">
        <v>-38205.61</v>
      </c>
      <c r="T6" s="18">
        <v>-51751.89</v>
      </c>
      <c r="U6" s="31">
        <v>-36764.44</v>
      </c>
      <c r="V6" s="18">
        <v>-34779.379999999997</v>
      </c>
      <c r="W6" s="18">
        <v>-41553.24</v>
      </c>
      <c r="X6" s="18">
        <v>-29650.62</v>
      </c>
      <c r="Y6" s="35">
        <v>-35819.24</v>
      </c>
      <c r="Z6" s="31">
        <v>-43295.26</v>
      </c>
      <c r="AA6" s="31">
        <v>-32895.97</v>
      </c>
      <c r="AB6" s="18">
        <v>-35145.06</v>
      </c>
      <c r="AC6" s="113">
        <v>-34653.42</v>
      </c>
      <c r="AD6" s="58">
        <f t="shared" ref="AD6:AD18" si="1">SUM(R6:AC6)</f>
        <v>-443797.22</v>
      </c>
      <c r="AG6" s="118">
        <v>-26681.82</v>
      </c>
      <c r="AH6" s="43">
        <v>-35294.46</v>
      </c>
      <c r="AI6" s="43">
        <v>-42759.9</v>
      </c>
      <c r="AJ6" s="43">
        <v>-32532.639999999999</v>
      </c>
      <c r="AK6" s="43">
        <v>-33743.839999999997</v>
      </c>
      <c r="AL6" s="43">
        <v>-41167.86</v>
      </c>
      <c r="AM6" s="43">
        <v>-30918.92</v>
      </c>
      <c r="AN6" s="43">
        <v>-36733.629999999997</v>
      </c>
      <c r="AO6" s="18"/>
      <c r="AP6" s="18"/>
      <c r="AQ6" s="18"/>
      <c r="AR6" s="18"/>
      <c r="AS6" s="58">
        <f t="shared" ref="AS6:AS18" si="2">SUM(AG6:AR6)</f>
        <v>-279833.07</v>
      </c>
    </row>
    <row r="7" spans="2:45" x14ac:dyDescent="0.25">
      <c r="B7" s="14" t="s">
        <v>10</v>
      </c>
      <c r="C7" s="67">
        <v>-3553.77</v>
      </c>
      <c r="D7" s="43">
        <v>-11586.82</v>
      </c>
      <c r="E7" s="43">
        <v>-14923.83</v>
      </c>
      <c r="F7" s="43">
        <v>-8844.07</v>
      </c>
      <c r="G7" s="43">
        <v>-7439.85</v>
      </c>
      <c r="H7" s="43">
        <v>-7612.53</v>
      </c>
      <c r="I7" s="43">
        <v>-3440.49</v>
      </c>
      <c r="J7" s="43">
        <v>-6916.32</v>
      </c>
      <c r="K7" s="18">
        <v>-9169.5</v>
      </c>
      <c r="L7" s="18">
        <v>-10290.5</v>
      </c>
      <c r="M7" s="18">
        <v>-7482.97</v>
      </c>
      <c r="N7" s="31">
        <v>-6193.5</v>
      </c>
      <c r="O7" s="58">
        <f t="shared" si="0"/>
        <v>-97454.15</v>
      </c>
      <c r="P7" s="144"/>
      <c r="Q7" s="144"/>
      <c r="R7" s="43">
        <v>-4066.06</v>
      </c>
      <c r="S7" s="18">
        <v>-8674.69</v>
      </c>
      <c r="T7" s="18">
        <v>-10263.049999999999</v>
      </c>
      <c r="U7" s="31">
        <v>-10433.89</v>
      </c>
      <c r="V7" s="18">
        <v>-10207.44</v>
      </c>
      <c r="W7" s="18">
        <v>-10200.92</v>
      </c>
      <c r="X7" s="18">
        <v>-7051.37</v>
      </c>
      <c r="Y7" s="35">
        <v>-6679.46</v>
      </c>
      <c r="Z7" s="31">
        <v>-15653.73</v>
      </c>
      <c r="AA7" s="31">
        <v>-14009.81</v>
      </c>
      <c r="AB7" s="18">
        <v>-9922.67</v>
      </c>
      <c r="AC7" s="113">
        <v>-8434.33</v>
      </c>
      <c r="AD7" s="58">
        <f t="shared" si="1"/>
        <v>-115597.42</v>
      </c>
      <c r="AG7" s="118">
        <v>-7842.24</v>
      </c>
      <c r="AH7" s="43">
        <v>-11826.24</v>
      </c>
      <c r="AI7" s="43">
        <v>-8233.4500000000007</v>
      </c>
      <c r="AJ7" s="43">
        <v>-11254.82</v>
      </c>
      <c r="AK7" s="43">
        <v>-6338.02</v>
      </c>
      <c r="AL7" s="43">
        <v>-11576.37</v>
      </c>
      <c r="AM7" s="43">
        <v>-6013.12</v>
      </c>
      <c r="AN7" s="43">
        <v>-8592.93</v>
      </c>
      <c r="AO7" s="18"/>
      <c r="AP7" s="18"/>
      <c r="AQ7" s="18"/>
      <c r="AR7" s="18"/>
      <c r="AS7" s="58">
        <f t="shared" si="2"/>
        <v>-71677.19</v>
      </c>
    </row>
    <row r="8" spans="2:45" x14ac:dyDescent="0.25">
      <c r="B8" s="19" t="s">
        <v>1</v>
      </c>
      <c r="C8" s="52">
        <f t="shared" ref="C8:I8" si="3">SUM(C5,C6,C7)</f>
        <v>-40907.5</v>
      </c>
      <c r="D8" s="44">
        <f t="shared" si="3"/>
        <v>-50335.71</v>
      </c>
      <c r="E8" s="44">
        <f t="shared" si="3"/>
        <v>-72895.97</v>
      </c>
      <c r="F8" s="44">
        <f t="shared" si="3"/>
        <v>-48874.97</v>
      </c>
      <c r="G8" s="44">
        <f t="shared" si="3"/>
        <v>-46336.01</v>
      </c>
      <c r="H8" s="44">
        <f t="shared" si="3"/>
        <v>-58598.06</v>
      </c>
      <c r="I8" s="44">
        <f t="shared" si="3"/>
        <v>-40381.17</v>
      </c>
      <c r="J8" s="44">
        <f t="shared" ref="J8:Z8" si="4">SUM(J5,J6,J7)</f>
        <v>-47398.6</v>
      </c>
      <c r="K8" s="20">
        <f t="shared" si="4"/>
        <v>-58728.130000000005</v>
      </c>
      <c r="L8" s="20">
        <f t="shared" si="4"/>
        <v>-52071.79</v>
      </c>
      <c r="M8" s="20">
        <f t="shared" si="4"/>
        <v>-49010.19</v>
      </c>
      <c r="N8" s="32">
        <f t="shared" si="4"/>
        <v>-45791.46</v>
      </c>
      <c r="O8" s="59">
        <f t="shared" si="0"/>
        <v>-611329.55999999982</v>
      </c>
      <c r="P8" s="144"/>
      <c r="Q8" s="144"/>
      <c r="R8" s="44">
        <f t="shared" si="4"/>
        <v>-36151.659999999996</v>
      </c>
      <c r="S8" s="20">
        <f t="shared" si="4"/>
        <v>-50886.200000000004</v>
      </c>
      <c r="T8" s="20">
        <f t="shared" si="4"/>
        <v>-66797.72</v>
      </c>
      <c r="U8" s="32">
        <f t="shared" si="4"/>
        <v>-48836.07</v>
      </c>
      <c r="V8" s="20">
        <f t="shared" si="4"/>
        <v>-44986.82</v>
      </c>
      <c r="W8" s="20">
        <f t="shared" si="4"/>
        <v>-55945.069999999992</v>
      </c>
      <c r="X8" s="20">
        <f t="shared" si="4"/>
        <v>-41379.64</v>
      </c>
      <c r="Y8" s="32">
        <f t="shared" si="4"/>
        <v>-46483.38</v>
      </c>
      <c r="Z8" s="32">
        <f t="shared" si="4"/>
        <v>-64053.19</v>
      </c>
      <c r="AA8" s="32">
        <f t="shared" ref="AA8:AC8" si="5">SUM(AA5,AA6,AA7)</f>
        <v>-51938.32</v>
      </c>
      <c r="AB8" s="20">
        <f t="shared" si="5"/>
        <v>-49106.869999999995</v>
      </c>
      <c r="AC8" s="114">
        <f t="shared" si="5"/>
        <v>-47866.58</v>
      </c>
      <c r="AD8" s="59">
        <f t="shared" si="1"/>
        <v>-604431.52</v>
      </c>
      <c r="AG8" s="119">
        <f>SUM(AG5,AG6,AG7)</f>
        <v>-38087.11</v>
      </c>
      <c r="AH8" s="44">
        <f t="shared" ref="AH8:AR8" si="6">SUM(AH5,AH6,AH7)</f>
        <v>-52214.52</v>
      </c>
      <c r="AI8" s="44">
        <f t="shared" si="6"/>
        <v>-57358.900000000009</v>
      </c>
      <c r="AJ8" s="44">
        <f t="shared" si="6"/>
        <v>-49068.61</v>
      </c>
      <c r="AK8" s="44">
        <f t="shared" si="6"/>
        <v>-45265.569999999992</v>
      </c>
      <c r="AL8" s="44">
        <f t="shared" si="6"/>
        <v>-59243.69</v>
      </c>
      <c r="AM8" s="44">
        <f t="shared" si="6"/>
        <v>-42046.74</v>
      </c>
      <c r="AN8" s="44">
        <f t="shared" si="6"/>
        <v>-50978.329999999994</v>
      </c>
      <c r="AO8" s="20">
        <f t="shared" si="6"/>
        <v>0</v>
      </c>
      <c r="AP8" s="20">
        <f t="shared" si="6"/>
        <v>0</v>
      </c>
      <c r="AQ8" s="20">
        <f t="shared" si="6"/>
        <v>0</v>
      </c>
      <c r="AR8" s="20">
        <f t="shared" si="6"/>
        <v>0</v>
      </c>
      <c r="AS8" s="59">
        <f t="shared" si="2"/>
        <v>-394263.47000000003</v>
      </c>
    </row>
    <row r="9" spans="2:45" x14ac:dyDescent="0.25">
      <c r="B9" s="8"/>
      <c r="C9" s="68"/>
      <c r="D9" s="45"/>
      <c r="E9" s="45"/>
      <c r="F9" s="45"/>
      <c r="G9" s="45"/>
      <c r="H9" s="45"/>
      <c r="I9" s="45"/>
      <c r="J9" s="45"/>
      <c r="K9" s="10"/>
      <c r="L9" s="10"/>
      <c r="M9" s="10"/>
      <c r="N9" s="9"/>
      <c r="O9" s="60"/>
      <c r="P9" s="144"/>
      <c r="Q9" s="144"/>
      <c r="R9" s="45"/>
      <c r="S9" s="10"/>
      <c r="T9" s="10"/>
      <c r="U9" s="9"/>
      <c r="V9" s="10"/>
      <c r="W9" s="10"/>
      <c r="X9" s="10"/>
      <c r="Y9" s="36"/>
      <c r="Z9" s="9"/>
      <c r="AA9" s="9"/>
      <c r="AB9" s="10"/>
      <c r="AC9" s="115"/>
      <c r="AD9" s="60"/>
      <c r="AG9" s="120"/>
      <c r="AH9" s="45"/>
      <c r="AI9" s="45"/>
      <c r="AJ9" s="45"/>
      <c r="AK9" s="45"/>
      <c r="AL9" s="45"/>
      <c r="AM9" s="45"/>
      <c r="AN9" s="45"/>
      <c r="AO9" s="10"/>
      <c r="AP9" s="10"/>
      <c r="AQ9" s="10"/>
      <c r="AR9" s="9"/>
      <c r="AS9" s="60"/>
    </row>
    <row r="10" spans="2:45" x14ac:dyDescent="0.25">
      <c r="B10" s="11" t="s">
        <v>2</v>
      </c>
      <c r="C10" s="66">
        <v>19360.54</v>
      </c>
      <c r="D10" s="46">
        <v>19331.34</v>
      </c>
      <c r="E10" s="46">
        <v>26633.89</v>
      </c>
      <c r="F10" s="46">
        <v>19449.39</v>
      </c>
      <c r="G10" s="46">
        <v>20158.240000000002</v>
      </c>
      <c r="H10" s="46">
        <v>25131.73</v>
      </c>
      <c r="I10" s="46">
        <v>18890.82</v>
      </c>
      <c r="J10" s="46">
        <v>20773.900000000001</v>
      </c>
      <c r="K10" s="13">
        <v>23719.73</v>
      </c>
      <c r="L10" s="13">
        <v>23259.9</v>
      </c>
      <c r="M10" s="13">
        <v>22895.68</v>
      </c>
      <c r="N10" s="12">
        <v>21297.8</v>
      </c>
      <c r="O10" s="57">
        <f t="shared" si="0"/>
        <v>260902.96</v>
      </c>
      <c r="P10" s="144"/>
      <c r="Q10" s="144"/>
      <c r="R10" s="46">
        <v>18772.89</v>
      </c>
      <c r="S10" s="13">
        <v>18307.939999999999</v>
      </c>
      <c r="T10" s="13">
        <v>25051.86</v>
      </c>
      <c r="U10" s="12">
        <v>25715.71</v>
      </c>
      <c r="V10" s="13">
        <v>23111.75</v>
      </c>
      <c r="W10" s="13">
        <v>25426.82</v>
      </c>
      <c r="X10" s="13">
        <v>17512.52</v>
      </c>
      <c r="Y10" s="37">
        <v>20661.990000000002</v>
      </c>
      <c r="Z10" s="12">
        <v>25885.57</v>
      </c>
      <c r="AA10" s="12">
        <v>19796.73</v>
      </c>
      <c r="AB10" s="13">
        <v>24804.61</v>
      </c>
      <c r="AC10" s="13">
        <v>25976.85</v>
      </c>
      <c r="AD10" s="57">
        <f t="shared" si="1"/>
        <v>271025.24</v>
      </c>
      <c r="AG10" s="117">
        <v>14848.95</v>
      </c>
      <c r="AH10" s="46">
        <v>24759.29</v>
      </c>
      <c r="AI10" s="46">
        <v>27212.33</v>
      </c>
      <c r="AJ10" s="46">
        <v>23726.97</v>
      </c>
      <c r="AK10" s="46">
        <v>20508.63</v>
      </c>
      <c r="AL10" s="46">
        <v>29503.43</v>
      </c>
      <c r="AM10" s="46">
        <v>18803.55</v>
      </c>
      <c r="AN10" s="46">
        <v>25317.759999999998</v>
      </c>
      <c r="AO10" s="13"/>
      <c r="AP10" s="13"/>
      <c r="AQ10" s="13"/>
      <c r="AR10" s="12"/>
      <c r="AS10" s="57">
        <f t="shared" si="2"/>
        <v>184680.91</v>
      </c>
    </row>
    <row r="11" spans="2:45" x14ac:dyDescent="0.25">
      <c r="B11" s="14" t="s">
        <v>3</v>
      </c>
      <c r="C11" s="67">
        <v>25281.64</v>
      </c>
      <c r="D11" s="47">
        <v>28817.03</v>
      </c>
      <c r="E11" s="47">
        <v>35451.96</v>
      </c>
      <c r="F11" s="47">
        <v>27203.63</v>
      </c>
      <c r="G11" s="47">
        <v>26162.639999999999</v>
      </c>
      <c r="H11" s="47">
        <v>32553.94</v>
      </c>
      <c r="I11" s="47">
        <v>25219.09</v>
      </c>
      <c r="J11" s="47">
        <v>26393.56</v>
      </c>
      <c r="K11" s="16">
        <v>31092.68</v>
      </c>
      <c r="L11" s="16">
        <v>20739.07</v>
      </c>
      <c r="M11" s="16">
        <v>25910.61</v>
      </c>
      <c r="N11" s="15">
        <v>30101.35</v>
      </c>
      <c r="O11" s="58">
        <f t="shared" si="0"/>
        <v>334927.19999999995</v>
      </c>
      <c r="P11" s="144"/>
      <c r="Q11" s="144"/>
      <c r="R11" s="47">
        <v>25546.31</v>
      </c>
      <c r="S11" s="16">
        <v>25467.62</v>
      </c>
      <c r="T11" s="16">
        <v>32285.79</v>
      </c>
      <c r="U11" s="15">
        <v>25281.759999999998</v>
      </c>
      <c r="V11" s="16">
        <v>25679.46</v>
      </c>
      <c r="W11" s="16">
        <v>33182.31</v>
      </c>
      <c r="X11" s="16">
        <v>25908.27</v>
      </c>
      <c r="Y11" s="38">
        <v>25734.58</v>
      </c>
      <c r="Z11" s="15">
        <v>36237.480000000003</v>
      </c>
      <c r="AA11" s="15">
        <v>25920.17</v>
      </c>
      <c r="AB11" s="16">
        <v>24038.080000000002</v>
      </c>
      <c r="AC11" s="16">
        <v>30927.27</v>
      </c>
      <c r="AD11" s="58">
        <f t="shared" si="1"/>
        <v>336209.10000000003</v>
      </c>
      <c r="AG11" s="118">
        <v>26540.03</v>
      </c>
      <c r="AH11" s="47">
        <v>26801.439999999999</v>
      </c>
      <c r="AI11" s="47">
        <v>31867.1</v>
      </c>
      <c r="AJ11" s="47">
        <v>24693.119999999999</v>
      </c>
      <c r="AK11" s="47">
        <v>25262.94</v>
      </c>
      <c r="AL11" s="47">
        <v>32919.82</v>
      </c>
      <c r="AM11" s="47">
        <v>25849.65</v>
      </c>
      <c r="AN11" s="47">
        <v>27763.07</v>
      </c>
      <c r="AO11" s="16"/>
      <c r="AP11" s="16"/>
      <c r="AQ11" s="16"/>
      <c r="AR11" s="15"/>
      <c r="AS11" s="58">
        <f t="shared" si="2"/>
        <v>221697.17</v>
      </c>
    </row>
    <row r="12" spans="2:45" x14ac:dyDescent="0.25">
      <c r="B12" s="14" t="s">
        <v>4</v>
      </c>
      <c r="C12" s="67">
        <v>7537.82</v>
      </c>
      <c r="D12" s="47">
        <v>8496.9599999999991</v>
      </c>
      <c r="E12" s="47">
        <v>11896.79</v>
      </c>
      <c r="F12" s="47">
        <v>7306.25</v>
      </c>
      <c r="G12" s="47">
        <v>8646.2999999999993</v>
      </c>
      <c r="H12" s="47">
        <v>11110.16</v>
      </c>
      <c r="I12" s="47">
        <v>8753.25</v>
      </c>
      <c r="J12" s="47">
        <v>9173.02</v>
      </c>
      <c r="K12" s="16">
        <v>10806.37</v>
      </c>
      <c r="L12" s="16">
        <v>7673.14</v>
      </c>
      <c r="M12" s="16">
        <v>9056.6</v>
      </c>
      <c r="N12" s="15">
        <v>11279.67</v>
      </c>
      <c r="O12" s="58">
        <f t="shared" si="0"/>
        <v>111736.33</v>
      </c>
      <c r="P12" s="144"/>
      <c r="Q12" s="144"/>
      <c r="R12" s="47">
        <v>8514.5400000000009</v>
      </c>
      <c r="S12" s="16">
        <v>8412.31</v>
      </c>
      <c r="T12" s="16">
        <v>11394.91</v>
      </c>
      <c r="U12" s="15">
        <v>13429.46</v>
      </c>
      <c r="V12" s="16">
        <v>10499.89</v>
      </c>
      <c r="W12" s="16">
        <v>12479.51</v>
      </c>
      <c r="X12" s="16">
        <v>8696.73</v>
      </c>
      <c r="Y12" s="38">
        <v>9062.06</v>
      </c>
      <c r="Z12" s="15">
        <v>10601.14</v>
      </c>
      <c r="AA12" s="15">
        <v>7968.94</v>
      </c>
      <c r="AB12" s="16">
        <v>9653.44</v>
      </c>
      <c r="AC12" s="16">
        <v>9163.8799999999992</v>
      </c>
      <c r="AD12" s="58">
        <f t="shared" si="1"/>
        <v>119876.81000000001</v>
      </c>
      <c r="AG12" s="118">
        <v>9737.65</v>
      </c>
      <c r="AH12" s="47">
        <v>10127.73</v>
      </c>
      <c r="AI12" s="47">
        <v>7343.64</v>
      </c>
      <c r="AJ12" s="47">
        <v>3896.76</v>
      </c>
      <c r="AK12" s="47">
        <v>12348.1</v>
      </c>
      <c r="AL12" s="47">
        <v>10649.1</v>
      </c>
      <c r="AM12" s="47">
        <v>8377.94</v>
      </c>
      <c r="AN12" s="47">
        <v>9451.1</v>
      </c>
      <c r="AO12" s="16"/>
      <c r="AP12" s="16"/>
      <c r="AQ12" s="16"/>
      <c r="AR12" s="15"/>
      <c r="AS12" s="58">
        <f t="shared" si="2"/>
        <v>71932.02</v>
      </c>
    </row>
    <row r="13" spans="2:45" x14ac:dyDescent="0.25">
      <c r="B13" s="21" t="s">
        <v>7</v>
      </c>
      <c r="C13" s="28">
        <f t="shared" ref="C13:I13" si="7">SUM(C10,C11,C12)</f>
        <v>52180</v>
      </c>
      <c r="D13" s="48">
        <f t="shared" si="7"/>
        <v>56645.329999999994</v>
      </c>
      <c r="E13" s="48">
        <f t="shared" si="7"/>
        <v>73982.64</v>
      </c>
      <c r="F13" s="48">
        <f t="shared" si="7"/>
        <v>53959.270000000004</v>
      </c>
      <c r="G13" s="48">
        <f t="shared" si="7"/>
        <v>54967.180000000008</v>
      </c>
      <c r="H13" s="48">
        <f t="shared" si="7"/>
        <v>68795.83</v>
      </c>
      <c r="I13" s="48">
        <f t="shared" si="7"/>
        <v>52863.16</v>
      </c>
      <c r="J13" s="48">
        <f t="shared" ref="J13:Z13" si="8">SUM(J10,J11,J12)</f>
        <v>56340.48000000001</v>
      </c>
      <c r="K13" s="22">
        <f t="shared" si="8"/>
        <v>65618.78</v>
      </c>
      <c r="L13" s="22">
        <f t="shared" si="8"/>
        <v>51672.11</v>
      </c>
      <c r="M13" s="22">
        <f t="shared" si="8"/>
        <v>57862.89</v>
      </c>
      <c r="N13" s="22">
        <f t="shared" si="8"/>
        <v>62678.819999999992</v>
      </c>
      <c r="O13" s="61">
        <f t="shared" si="0"/>
        <v>707566.49</v>
      </c>
      <c r="P13" s="144"/>
      <c r="Q13" s="144"/>
      <c r="R13" s="48">
        <f t="shared" si="8"/>
        <v>52833.74</v>
      </c>
      <c r="S13" s="23">
        <f t="shared" si="8"/>
        <v>52187.869999999995</v>
      </c>
      <c r="T13" s="23">
        <f t="shared" si="8"/>
        <v>68732.56</v>
      </c>
      <c r="U13" s="22">
        <f t="shared" si="8"/>
        <v>64426.93</v>
      </c>
      <c r="V13" s="23">
        <f t="shared" si="8"/>
        <v>59291.1</v>
      </c>
      <c r="W13" s="23">
        <f t="shared" si="8"/>
        <v>71088.639999999999</v>
      </c>
      <c r="X13" s="23">
        <f t="shared" si="8"/>
        <v>52117.520000000004</v>
      </c>
      <c r="Y13" s="22">
        <f t="shared" si="8"/>
        <v>55458.630000000005</v>
      </c>
      <c r="Z13" s="22">
        <f t="shared" si="8"/>
        <v>72724.19</v>
      </c>
      <c r="AA13" s="22">
        <f t="shared" ref="AA13:AB13" si="9">SUM(AA10,AA11,AA12)</f>
        <v>53685.84</v>
      </c>
      <c r="AB13" s="23">
        <f t="shared" si="9"/>
        <v>58496.130000000005</v>
      </c>
      <c r="AC13" s="23">
        <f t="shared" ref="AC13" si="10">SUM(AC10,AC11,AC12)</f>
        <v>66068</v>
      </c>
      <c r="AD13" s="61">
        <f t="shared" si="1"/>
        <v>727111.14999999991</v>
      </c>
      <c r="AG13" s="48">
        <f t="shared" ref="AG13:AR13" si="11">SUM(AG10,AG11,AG12)</f>
        <v>51126.63</v>
      </c>
      <c r="AH13" s="48">
        <f t="shared" si="11"/>
        <v>61688.459999999992</v>
      </c>
      <c r="AI13" s="48">
        <f t="shared" si="11"/>
        <v>66423.070000000007</v>
      </c>
      <c r="AJ13" s="48">
        <f t="shared" si="11"/>
        <v>52316.85</v>
      </c>
      <c r="AK13" s="48">
        <f t="shared" si="11"/>
        <v>58119.67</v>
      </c>
      <c r="AL13" s="48">
        <f t="shared" si="11"/>
        <v>73072.350000000006</v>
      </c>
      <c r="AM13" s="48">
        <f t="shared" si="11"/>
        <v>53031.14</v>
      </c>
      <c r="AN13" s="48">
        <f t="shared" si="11"/>
        <v>62531.93</v>
      </c>
      <c r="AO13" s="22">
        <f t="shared" si="11"/>
        <v>0</v>
      </c>
      <c r="AP13" s="22">
        <f t="shared" si="11"/>
        <v>0</v>
      </c>
      <c r="AQ13" s="22">
        <f t="shared" si="11"/>
        <v>0</v>
      </c>
      <c r="AR13" s="22">
        <f t="shared" si="11"/>
        <v>0</v>
      </c>
      <c r="AS13" s="61">
        <f t="shared" si="2"/>
        <v>478310.10000000003</v>
      </c>
    </row>
    <row r="14" spans="2:45" x14ac:dyDescent="0.25">
      <c r="B14" s="14" t="s">
        <v>5</v>
      </c>
      <c r="C14" s="67"/>
      <c r="D14" s="47"/>
      <c r="E14" s="47"/>
      <c r="F14" s="47"/>
      <c r="G14" s="47"/>
      <c r="H14" s="47"/>
      <c r="I14" s="47"/>
      <c r="J14" s="47">
        <v>0</v>
      </c>
      <c r="K14" s="16">
        <v>311.63</v>
      </c>
      <c r="L14" s="16">
        <v>0</v>
      </c>
      <c r="M14" s="16">
        <v>0</v>
      </c>
      <c r="N14" s="15">
        <v>0</v>
      </c>
      <c r="O14" s="58">
        <f t="shared" si="0"/>
        <v>311.63</v>
      </c>
      <c r="P14" s="144"/>
      <c r="Q14" s="144"/>
      <c r="R14" s="47">
        <v>0</v>
      </c>
      <c r="S14" s="16">
        <v>0</v>
      </c>
      <c r="T14" s="16">
        <v>0</v>
      </c>
      <c r="U14" s="15">
        <v>0</v>
      </c>
      <c r="V14" s="16"/>
      <c r="W14" s="16"/>
      <c r="X14" s="16">
        <v>1014.13</v>
      </c>
      <c r="Y14" s="38"/>
      <c r="Z14" s="15">
        <v>-971.84</v>
      </c>
      <c r="AA14" s="15">
        <v>-568.02</v>
      </c>
      <c r="AB14" s="16">
        <v>0</v>
      </c>
      <c r="AC14" s="16">
        <v>0</v>
      </c>
      <c r="AD14" s="58">
        <f t="shared" si="1"/>
        <v>-525.73</v>
      </c>
      <c r="AG14" s="118"/>
      <c r="AH14" s="47"/>
      <c r="AI14" s="47"/>
      <c r="AJ14" s="47"/>
      <c r="AK14" s="47"/>
      <c r="AL14" s="47"/>
      <c r="AM14" s="47"/>
      <c r="AN14" s="47"/>
      <c r="AO14" s="16"/>
      <c r="AP14" s="16"/>
      <c r="AQ14" s="16"/>
      <c r="AR14" s="15"/>
      <c r="AS14" s="58">
        <f t="shared" si="2"/>
        <v>0</v>
      </c>
    </row>
    <row r="15" spans="2:45" ht="30" x14ac:dyDescent="0.25">
      <c r="B15" s="124" t="s">
        <v>22</v>
      </c>
      <c r="C15" s="67"/>
      <c r="D15" s="47">
        <v>-1612.46</v>
      </c>
      <c r="E15" s="47">
        <v>0</v>
      </c>
      <c r="F15" s="47"/>
      <c r="G15" s="47"/>
      <c r="H15" s="47">
        <v>-942.03</v>
      </c>
      <c r="I15" s="47">
        <v>-1319.75</v>
      </c>
      <c r="J15" s="47">
        <v>-1077.55</v>
      </c>
      <c r="K15" s="16">
        <v>-971.54</v>
      </c>
      <c r="L15" s="16">
        <v>-1399.37</v>
      </c>
      <c r="M15" s="16">
        <v>-1040</v>
      </c>
      <c r="N15" s="15">
        <v>-1421.96</v>
      </c>
      <c r="O15" s="58">
        <f t="shared" si="0"/>
        <v>-9784.66</v>
      </c>
      <c r="P15" s="144"/>
      <c r="Q15" s="144"/>
      <c r="R15" s="47">
        <v>0</v>
      </c>
      <c r="S15" s="16">
        <v>-951.78</v>
      </c>
      <c r="T15" s="16">
        <v>-1019.14</v>
      </c>
      <c r="U15" s="15">
        <v>-1106.42</v>
      </c>
      <c r="V15" s="16">
        <v>-1699.19</v>
      </c>
      <c r="W15" s="16">
        <v>-1502.82</v>
      </c>
      <c r="X15" s="16">
        <v>-1251.1300000000001</v>
      </c>
      <c r="Y15" s="38">
        <v>-1672.74</v>
      </c>
      <c r="Z15" s="15">
        <v>-1267.51</v>
      </c>
      <c r="AA15" s="15">
        <v>0</v>
      </c>
      <c r="AB15" s="16">
        <v>-749.19</v>
      </c>
      <c r="AC15" s="16">
        <v>-1094.92</v>
      </c>
      <c r="AD15" s="58">
        <f t="shared" si="1"/>
        <v>-12314.840000000002</v>
      </c>
      <c r="AG15" s="118">
        <v>-830.64</v>
      </c>
      <c r="AH15" s="47">
        <v>-902.92</v>
      </c>
      <c r="AI15" s="47">
        <v>-806.15</v>
      </c>
      <c r="AJ15" s="47">
        <v>-861.82</v>
      </c>
      <c r="AK15" s="47">
        <v>-913.58</v>
      </c>
      <c r="AL15" s="47">
        <v>-887.68</v>
      </c>
      <c r="AM15" s="47">
        <v>-1199.48</v>
      </c>
      <c r="AN15" s="47">
        <v>-1111</v>
      </c>
      <c r="AO15" s="16"/>
      <c r="AP15" s="16"/>
      <c r="AQ15" s="16"/>
      <c r="AR15" s="15"/>
      <c r="AS15" s="58">
        <f t="shared" si="2"/>
        <v>-7513.27</v>
      </c>
    </row>
    <row r="16" spans="2:45" x14ac:dyDescent="0.25">
      <c r="B16" s="24" t="s">
        <v>6</v>
      </c>
      <c r="C16" s="29">
        <f t="shared" ref="C16:I16" si="12">SUM(C13,C14,C15)</f>
        <v>52180</v>
      </c>
      <c r="D16" s="49">
        <f t="shared" si="12"/>
        <v>55032.869999999995</v>
      </c>
      <c r="E16" s="49">
        <f t="shared" si="12"/>
        <v>73982.64</v>
      </c>
      <c r="F16" s="49">
        <f t="shared" si="12"/>
        <v>53959.270000000004</v>
      </c>
      <c r="G16" s="49">
        <f t="shared" si="12"/>
        <v>54967.180000000008</v>
      </c>
      <c r="H16" s="49">
        <f t="shared" si="12"/>
        <v>67853.8</v>
      </c>
      <c r="I16" s="49">
        <f t="shared" si="12"/>
        <v>51543.41</v>
      </c>
      <c r="J16" s="49">
        <f t="shared" ref="J16:Z16" si="13">SUM(J13,J14,J15)</f>
        <v>55262.930000000008</v>
      </c>
      <c r="K16" s="25">
        <f t="shared" si="13"/>
        <v>64958.87</v>
      </c>
      <c r="L16" s="25">
        <f t="shared" si="13"/>
        <v>50272.74</v>
      </c>
      <c r="M16" s="25">
        <f t="shared" si="13"/>
        <v>56822.89</v>
      </c>
      <c r="N16" s="25">
        <f t="shared" si="13"/>
        <v>61256.859999999993</v>
      </c>
      <c r="O16" s="62">
        <f t="shared" si="0"/>
        <v>698093.46000000008</v>
      </c>
      <c r="P16" s="144"/>
      <c r="Q16" s="144"/>
      <c r="R16" s="49">
        <f t="shared" si="13"/>
        <v>52833.74</v>
      </c>
      <c r="S16" s="26">
        <f t="shared" si="13"/>
        <v>51236.09</v>
      </c>
      <c r="T16" s="26">
        <f t="shared" si="13"/>
        <v>67713.42</v>
      </c>
      <c r="U16" s="25">
        <f t="shared" si="13"/>
        <v>63320.51</v>
      </c>
      <c r="V16" s="26">
        <f t="shared" si="13"/>
        <v>57591.909999999996</v>
      </c>
      <c r="W16" s="26">
        <f t="shared" si="13"/>
        <v>69585.819999999992</v>
      </c>
      <c r="X16" s="26">
        <f t="shared" si="13"/>
        <v>51880.520000000004</v>
      </c>
      <c r="Y16" s="25">
        <f t="shared" si="13"/>
        <v>53785.890000000007</v>
      </c>
      <c r="Z16" s="25">
        <f t="shared" si="13"/>
        <v>70484.840000000011</v>
      </c>
      <c r="AA16" s="25">
        <f t="shared" ref="AA16:AB16" si="14">SUM(AA13,AA14,AA15)</f>
        <v>53117.82</v>
      </c>
      <c r="AB16" s="26">
        <f t="shared" si="14"/>
        <v>57746.94</v>
      </c>
      <c r="AC16" s="26">
        <f t="shared" ref="AC16" si="15">SUM(AC13,AC14,AC15)</f>
        <v>64973.08</v>
      </c>
      <c r="AD16" s="62">
        <f t="shared" si="1"/>
        <v>714270.58</v>
      </c>
      <c r="AG16" s="49">
        <f t="shared" ref="AG16:AR16" si="16">SUM(AG13,AG14,AG15)</f>
        <v>50295.99</v>
      </c>
      <c r="AH16" s="49">
        <f t="shared" si="16"/>
        <v>60785.539999999994</v>
      </c>
      <c r="AI16" s="49">
        <f t="shared" si="16"/>
        <v>65616.920000000013</v>
      </c>
      <c r="AJ16" s="49">
        <f t="shared" si="16"/>
        <v>51455.03</v>
      </c>
      <c r="AK16" s="49">
        <f t="shared" si="16"/>
        <v>57206.09</v>
      </c>
      <c r="AL16" s="49">
        <f t="shared" si="16"/>
        <v>72184.670000000013</v>
      </c>
      <c r="AM16" s="49">
        <f t="shared" si="16"/>
        <v>51831.659999999996</v>
      </c>
      <c r="AN16" s="49">
        <f>SUM(AN13:AN15)</f>
        <v>61420.93</v>
      </c>
      <c r="AO16" s="25">
        <f t="shared" si="16"/>
        <v>0</v>
      </c>
      <c r="AP16" s="25">
        <f t="shared" si="16"/>
        <v>0</v>
      </c>
      <c r="AQ16" s="25">
        <f t="shared" si="16"/>
        <v>0</v>
      </c>
      <c r="AR16" s="25">
        <f t="shared" si="16"/>
        <v>0</v>
      </c>
      <c r="AS16" s="62">
        <f t="shared" si="2"/>
        <v>470796.82999999996</v>
      </c>
    </row>
    <row r="17" spans="2:45" x14ac:dyDescent="0.25">
      <c r="B17" s="8"/>
      <c r="C17" s="68"/>
      <c r="D17" s="45"/>
      <c r="E17" s="45"/>
      <c r="F17" s="45"/>
      <c r="G17" s="45"/>
      <c r="H17" s="45"/>
      <c r="I17" s="45"/>
      <c r="J17" s="45"/>
      <c r="K17" s="10"/>
      <c r="L17" s="10"/>
      <c r="M17" s="10"/>
      <c r="N17" s="9"/>
      <c r="O17" s="63"/>
      <c r="P17" s="145"/>
      <c r="Q17" s="145"/>
      <c r="R17" s="45"/>
      <c r="S17" s="10"/>
      <c r="T17" s="10"/>
      <c r="U17" s="9"/>
      <c r="V17" s="10"/>
      <c r="W17" s="10"/>
      <c r="X17" s="10"/>
      <c r="Y17" s="36"/>
      <c r="Z17" s="9"/>
      <c r="AA17" s="9"/>
      <c r="AB17" s="10"/>
      <c r="AC17" s="10"/>
      <c r="AD17" s="63"/>
      <c r="AG17" s="120"/>
      <c r="AH17" s="45"/>
      <c r="AI17" s="45"/>
      <c r="AJ17" s="45"/>
      <c r="AK17" s="45"/>
      <c r="AL17" s="45"/>
      <c r="AM17" s="45"/>
      <c r="AN17" s="45"/>
      <c r="AO17" s="10"/>
      <c r="AP17" s="10"/>
      <c r="AQ17" s="10"/>
      <c r="AR17" s="9"/>
      <c r="AS17" s="63"/>
    </row>
    <row r="18" spans="2:45" x14ac:dyDescent="0.25">
      <c r="B18" s="135" t="s">
        <v>0</v>
      </c>
      <c r="C18" s="136">
        <f t="shared" ref="C18" si="17">SUM(C8,C16)</f>
        <v>11272.5</v>
      </c>
      <c r="D18" s="137">
        <f t="shared" ref="D18:I18" si="18">SUM(D8,D16)</f>
        <v>4697.1599999999962</v>
      </c>
      <c r="E18" s="137">
        <f t="shared" si="18"/>
        <v>1086.6699999999983</v>
      </c>
      <c r="F18" s="137">
        <f t="shared" si="18"/>
        <v>5084.3000000000029</v>
      </c>
      <c r="G18" s="137">
        <f t="shared" si="18"/>
        <v>8631.1700000000055</v>
      </c>
      <c r="H18" s="137">
        <f t="shared" si="18"/>
        <v>9255.7400000000052</v>
      </c>
      <c r="I18" s="137">
        <f t="shared" si="18"/>
        <v>11162.240000000005</v>
      </c>
      <c r="J18" s="137">
        <f t="shared" ref="J18:Y18" si="19">SUM(J8,J16)</f>
        <v>7864.330000000009</v>
      </c>
      <c r="K18" s="138">
        <f t="shared" si="19"/>
        <v>6230.739999999998</v>
      </c>
      <c r="L18" s="138">
        <f t="shared" si="19"/>
        <v>-1799.0500000000029</v>
      </c>
      <c r="M18" s="138">
        <f t="shared" si="19"/>
        <v>7812.6999999999971</v>
      </c>
      <c r="N18" s="138">
        <f t="shared" si="19"/>
        <v>15465.399999999994</v>
      </c>
      <c r="O18" s="140">
        <f t="shared" si="0"/>
        <v>86763.900000000009</v>
      </c>
      <c r="P18" s="144"/>
      <c r="Q18" s="144"/>
      <c r="R18" s="137">
        <f t="shared" si="19"/>
        <v>16682.080000000002</v>
      </c>
      <c r="S18" s="139">
        <f t="shared" si="19"/>
        <v>349.88999999999214</v>
      </c>
      <c r="T18" s="139">
        <f t="shared" si="19"/>
        <v>915.69999999999709</v>
      </c>
      <c r="U18" s="138">
        <f t="shared" si="19"/>
        <v>14484.440000000002</v>
      </c>
      <c r="V18" s="139">
        <f t="shared" si="19"/>
        <v>12605.089999999997</v>
      </c>
      <c r="W18" s="139">
        <f t="shared" si="19"/>
        <v>13640.75</v>
      </c>
      <c r="X18" s="139">
        <f t="shared" si="19"/>
        <v>10500.880000000005</v>
      </c>
      <c r="Y18" s="138">
        <f t="shared" si="19"/>
        <v>7302.5100000000093</v>
      </c>
      <c r="Z18" s="138">
        <f t="shared" ref="Z18:AA18" si="20">SUM(Z8,Z16)</f>
        <v>6431.6500000000087</v>
      </c>
      <c r="AA18" s="138">
        <f t="shared" si="20"/>
        <v>1179.5</v>
      </c>
      <c r="AB18" s="139">
        <f t="shared" ref="AB18:AC18" si="21">SUM(AB8,AB16)</f>
        <v>8640.070000000007</v>
      </c>
      <c r="AC18" s="139">
        <f t="shared" si="21"/>
        <v>17106.5</v>
      </c>
      <c r="AD18" s="140">
        <f t="shared" si="1"/>
        <v>109839.06000000001</v>
      </c>
      <c r="AG18" s="141">
        <f t="shared" ref="AG18:AR18" si="22">SUM(AG8,AG16)</f>
        <v>12208.879999999997</v>
      </c>
      <c r="AH18" s="137">
        <f t="shared" si="22"/>
        <v>8571.0199999999968</v>
      </c>
      <c r="AI18" s="137">
        <f t="shared" si="22"/>
        <v>8258.0200000000041</v>
      </c>
      <c r="AJ18" s="137">
        <f t="shared" si="22"/>
        <v>2386.4199999999983</v>
      </c>
      <c r="AK18" s="137">
        <f t="shared" si="22"/>
        <v>11940.520000000004</v>
      </c>
      <c r="AL18" s="137">
        <f t="shared" si="22"/>
        <v>12940.98000000001</v>
      </c>
      <c r="AM18" s="137">
        <f t="shared" si="22"/>
        <v>9784.9199999999983</v>
      </c>
      <c r="AN18" s="137">
        <f t="shared" si="22"/>
        <v>10442.600000000006</v>
      </c>
      <c r="AO18" s="138">
        <f t="shared" si="22"/>
        <v>0</v>
      </c>
      <c r="AP18" s="138">
        <f t="shared" si="22"/>
        <v>0</v>
      </c>
      <c r="AQ18" s="138">
        <f t="shared" si="22"/>
        <v>0</v>
      </c>
      <c r="AR18" s="138">
        <f t="shared" si="22"/>
        <v>0</v>
      </c>
      <c r="AS18" s="140">
        <f t="shared" si="2"/>
        <v>76533.360000000015</v>
      </c>
    </row>
    <row r="19" spans="2:45" x14ac:dyDescent="0.25">
      <c r="C19" s="51"/>
      <c r="D19" s="50"/>
      <c r="E19" s="50"/>
      <c r="F19" s="50"/>
      <c r="G19" s="50"/>
      <c r="H19" s="50"/>
      <c r="I19" s="50"/>
      <c r="J19" s="50"/>
      <c r="K19" s="6"/>
      <c r="L19" s="6"/>
      <c r="M19" s="6"/>
      <c r="N19" s="5"/>
      <c r="O19" s="64"/>
      <c r="P19" s="146"/>
      <c r="Q19" s="146"/>
      <c r="R19" s="50"/>
      <c r="S19" s="3"/>
      <c r="T19" s="3"/>
      <c r="U19" s="33"/>
      <c r="V19" s="3"/>
      <c r="W19" s="3"/>
      <c r="X19" s="3"/>
      <c r="Y19" s="39"/>
      <c r="Z19" s="33"/>
      <c r="AA19" s="33"/>
      <c r="AB19" s="3"/>
      <c r="AC19" s="116"/>
      <c r="AD19" s="64"/>
      <c r="AG19" s="121"/>
      <c r="AH19" s="50"/>
      <c r="AI19" s="50"/>
      <c r="AJ19" s="50"/>
      <c r="AK19" s="50"/>
      <c r="AL19" s="50"/>
      <c r="AM19" s="50"/>
      <c r="AN19" s="50"/>
      <c r="AO19" s="6"/>
      <c r="AP19" s="6"/>
      <c r="AQ19" s="6"/>
      <c r="AR19" s="5"/>
      <c r="AS19" s="64"/>
    </row>
    <row r="21" spans="2:45" ht="18.75" x14ac:dyDescent="0.4">
      <c r="B21" s="150" t="s">
        <v>31</v>
      </c>
    </row>
    <row r="22" spans="2:45" x14ac:dyDescent="0.25">
      <c r="B22" s="40" t="s">
        <v>1</v>
      </c>
      <c r="C22" s="7">
        <f t="shared" ref="C22:N22" si="23">C8*-1</f>
        <v>40907.5</v>
      </c>
      <c r="D22" s="7">
        <f t="shared" si="23"/>
        <v>50335.71</v>
      </c>
      <c r="E22" s="7">
        <f t="shared" si="23"/>
        <v>72895.97</v>
      </c>
      <c r="F22" s="7">
        <f t="shared" si="23"/>
        <v>48874.97</v>
      </c>
      <c r="G22" s="7">
        <f t="shared" si="23"/>
        <v>46336.01</v>
      </c>
      <c r="H22" s="7">
        <f t="shared" si="23"/>
        <v>58598.06</v>
      </c>
      <c r="I22" s="7">
        <f t="shared" si="23"/>
        <v>40381.17</v>
      </c>
      <c r="J22" s="7">
        <f t="shared" si="23"/>
        <v>47398.6</v>
      </c>
      <c r="K22" s="7">
        <f t="shared" si="23"/>
        <v>58728.130000000005</v>
      </c>
      <c r="L22" s="7">
        <f t="shared" si="23"/>
        <v>52071.79</v>
      </c>
      <c r="M22" s="7">
        <f t="shared" si="23"/>
        <v>49010.19</v>
      </c>
      <c r="N22" s="7">
        <f t="shared" si="23"/>
        <v>45791.46</v>
      </c>
      <c r="O22" s="7"/>
      <c r="P22" s="149"/>
      <c r="Q22" s="149"/>
      <c r="R22" s="7">
        <f t="shared" ref="R22:AC22" si="24">R8*-1</f>
        <v>36151.659999999996</v>
      </c>
      <c r="S22" s="7">
        <f t="shared" si="24"/>
        <v>50886.200000000004</v>
      </c>
      <c r="T22" s="7">
        <f t="shared" si="24"/>
        <v>66797.72</v>
      </c>
      <c r="U22" s="7">
        <f t="shared" si="24"/>
        <v>48836.07</v>
      </c>
      <c r="V22" s="7">
        <f t="shared" si="24"/>
        <v>44986.82</v>
      </c>
      <c r="W22" s="7">
        <f t="shared" si="24"/>
        <v>55945.069999999992</v>
      </c>
      <c r="X22" s="7">
        <f t="shared" si="24"/>
        <v>41379.64</v>
      </c>
      <c r="Y22" s="7">
        <f t="shared" si="24"/>
        <v>46483.38</v>
      </c>
      <c r="Z22" s="7">
        <f t="shared" si="24"/>
        <v>64053.19</v>
      </c>
      <c r="AA22" s="7">
        <f t="shared" si="24"/>
        <v>51938.32</v>
      </c>
      <c r="AB22" s="7">
        <f t="shared" si="24"/>
        <v>49106.869999999995</v>
      </c>
      <c r="AC22" s="7">
        <f t="shared" si="24"/>
        <v>47866.58</v>
      </c>
      <c r="AG22" s="7">
        <f t="shared" ref="AG22:AR22" si="25">AG8*-1</f>
        <v>38087.11</v>
      </c>
      <c r="AH22" s="7">
        <f t="shared" si="25"/>
        <v>52214.52</v>
      </c>
      <c r="AI22" s="7">
        <f t="shared" si="25"/>
        <v>57358.900000000009</v>
      </c>
      <c r="AJ22" s="7">
        <f t="shared" si="25"/>
        <v>49068.61</v>
      </c>
      <c r="AK22" s="7">
        <f t="shared" si="25"/>
        <v>45265.569999999992</v>
      </c>
      <c r="AL22" s="7">
        <f t="shared" si="25"/>
        <v>59243.69</v>
      </c>
      <c r="AM22" s="7">
        <f t="shared" si="25"/>
        <v>42046.74</v>
      </c>
      <c r="AN22" s="7">
        <f t="shared" si="25"/>
        <v>50978.329999999994</v>
      </c>
      <c r="AO22" s="7">
        <f t="shared" si="25"/>
        <v>0</v>
      </c>
      <c r="AP22" s="7">
        <f t="shared" si="25"/>
        <v>0</v>
      </c>
      <c r="AQ22" s="7">
        <f t="shared" si="25"/>
        <v>0</v>
      </c>
      <c r="AR22" s="7">
        <f t="shared" si="25"/>
        <v>0</v>
      </c>
    </row>
    <row r="23" spans="2:45" x14ac:dyDescent="0.25">
      <c r="B23" s="40" t="s">
        <v>6</v>
      </c>
      <c r="C23" s="7">
        <f t="shared" ref="C23:N23" si="26">C16</f>
        <v>52180</v>
      </c>
      <c r="D23" s="7">
        <f t="shared" si="26"/>
        <v>55032.869999999995</v>
      </c>
      <c r="E23" s="7">
        <f t="shared" si="26"/>
        <v>73982.64</v>
      </c>
      <c r="F23" s="7">
        <f t="shared" si="26"/>
        <v>53959.270000000004</v>
      </c>
      <c r="G23" s="7">
        <f t="shared" si="26"/>
        <v>54967.180000000008</v>
      </c>
      <c r="H23" s="7">
        <f t="shared" si="26"/>
        <v>67853.8</v>
      </c>
      <c r="I23" s="7">
        <f t="shared" si="26"/>
        <v>51543.41</v>
      </c>
      <c r="J23" s="7">
        <f t="shared" si="26"/>
        <v>55262.930000000008</v>
      </c>
      <c r="K23" s="7">
        <f t="shared" si="26"/>
        <v>64958.87</v>
      </c>
      <c r="L23" s="7">
        <f t="shared" si="26"/>
        <v>50272.74</v>
      </c>
      <c r="M23" s="7">
        <f t="shared" si="26"/>
        <v>56822.89</v>
      </c>
      <c r="N23" s="7">
        <f t="shared" si="26"/>
        <v>61256.859999999993</v>
      </c>
      <c r="O23" s="7"/>
      <c r="P23" s="149"/>
      <c r="Q23" s="149"/>
      <c r="R23" s="7">
        <f t="shared" ref="R23:AC23" si="27">R16</f>
        <v>52833.74</v>
      </c>
      <c r="S23" s="7">
        <f t="shared" si="27"/>
        <v>51236.09</v>
      </c>
      <c r="T23" s="7">
        <f t="shared" si="27"/>
        <v>67713.42</v>
      </c>
      <c r="U23" s="7">
        <f t="shared" si="27"/>
        <v>63320.51</v>
      </c>
      <c r="V23" s="7">
        <f t="shared" si="27"/>
        <v>57591.909999999996</v>
      </c>
      <c r="W23" s="7">
        <f t="shared" si="27"/>
        <v>69585.819999999992</v>
      </c>
      <c r="X23" s="7">
        <f t="shared" si="27"/>
        <v>51880.520000000004</v>
      </c>
      <c r="Y23" s="7">
        <f t="shared" si="27"/>
        <v>53785.890000000007</v>
      </c>
      <c r="Z23" s="7">
        <f t="shared" si="27"/>
        <v>70484.840000000011</v>
      </c>
      <c r="AA23" s="7">
        <f t="shared" si="27"/>
        <v>53117.82</v>
      </c>
      <c r="AB23" s="7">
        <f t="shared" si="27"/>
        <v>57746.94</v>
      </c>
      <c r="AC23" s="7">
        <f t="shared" si="27"/>
        <v>64973.08</v>
      </c>
      <c r="AG23" s="7">
        <f t="shared" ref="AG23:AR23" si="28">AG16</f>
        <v>50295.99</v>
      </c>
      <c r="AH23" s="7">
        <f t="shared" si="28"/>
        <v>60785.539999999994</v>
      </c>
      <c r="AI23" s="7">
        <f t="shared" si="28"/>
        <v>65616.920000000013</v>
      </c>
      <c r="AJ23" s="7">
        <f t="shared" si="28"/>
        <v>51455.03</v>
      </c>
      <c r="AK23" s="7">
        <f t="shared" si="28"/>
        <v>57206.09</v>
      </c>
      <c r="AL23" s="7">
        <f t="shared" si="28"/>
        <v>72184.670000000013</v>
      </c>
      <c r="AM23" s="7">
        <f t="shared" si="28"/>
        <v>51831.659999999996</v>
      </c>
      <c r="AN23" s="7">
        <f t="shared" si="28"/>
        <v>61420.93</v>
      </c>
      <c r="AO23" s="7">
        <f t="shared" si="28"/>
        <v>0</v>
      </c>
      <c r="AP23" s="7">
        <f t="shared" si="28"/>
        <v>0</v>
      </c>
      <c r="AQ23" s="7">
        <f t="shared" si="28"/>
        <v>0</v>
      </c>
      <c r="AR23" s="7">
        <f t="shared" si="28"/>
        <v>0</v>
      </c>
    </row>
    <row r="24" spans="2:45" x14ac:dyDescent="0.25"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49"/>
      <c r="Q24" s="14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2:45" x14ac:dyDescent="0.25">
      <c r="B25" s="40" t="s">
        <v>11</v>
      </c>
      <c r="C25" s="54">
        <f>C22</f>
        <v>40907.5</v>
      </c>
      <c r="D25" s="54">
        <f>D22+C25</f>
        <v>91243.209999999992</v>
      </c>
      <c r="E25" s="54">
        <f>E22+D25</f>
        <v>164139.18</v>
      </c>
      <c r="F25" s="54">
        <f t="shared" ref="F25:N25" si="29">F22+E25</f>
        <v>213014.15</v>
      </c>
      <c r="G25" s="54">
        <f t="shared" si="29"/>
        <v>259350.16</v>
      </c>
      <c r="H25" s="54">
        <f t="shared" si="29"/>
        <v>317948.21999999997</v>
      </c>
      <c r="I25" s="54">
        <f t="shared" si="29"/>
        <v>358329.38999999996</v>
      </c>
      <c r="J25" s="54">
        <f t="shared" si="29"/>
        <v>405727.98999999993</v>
      </c>
      <c r="K25" s="54">
        <f t="shared" si="29"/>
        <v>464456.11999999994</v>
      </c>
      <c r="L25" s="54">
        <f t="shared" si="29"/>
        <v>516527.90999999992</v>
      </c>
      <c r="M25" s="54">
        <f t="shared" si="29"/>
        <v>565538.09999999986</v>
      </c>
      <c r="N25" s="54">
        <f t="shared" si="29"/>
        <v>611329.55999999982</v>
      </c>
      <c r="O25" s="147"/>
      <c r="P25" s="149"/>
      <c r="Q25" s="149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45" x14ac:dyDescent="0.25">
      <c r="B26" s="40" t="s">
        <v>12</v>
      </c>
      <c r="C26" s="54">
        <f>C23</f>
        <v>52180</v>
      </c>
      <c r="D26" s="54">
        <f>D23+C26</f>
        <v>107212.87</v>
      </c>
      <c r="E26" s="54">
        <f>E23+D26</f>
        <v>181195.51</v>
      </c>
      <c r="F26" s="54">
        <f t="shared" ref="F26:N26" si="30">F23+E26</f>
        <v>235154.78000000003</v>
      </c>
      <c r="G26" s="54">
        <f t="shared" si="30"/>
        <v>290121.96000000002</v>
      </c>
      <c r="H26" s="54">
        <f t="shared" si="30"/>
        <v>357975.76</v>
      </c>
      <c r="I26" s="54">
        <f t="shared" si="30"/>
        <v>409519.17000000004</v>
      </c>
      <c r="J26" s="142">
        <f t="shared" si="30"/>
        <v>464782.10000000003</v>
      </c>
      <c r="K26" s="54">
        <f t="shared" si="30"/>
        <v>529740.97000000009</v>
      </c>
      <c r="L26" s="54">
        <f t="shared" si="30"/>
        <v>580013.71000000008</v>
      </c>
      <c r="M26" s="54">
        <f t="shared" si="30"/>
        <v>636836.60000000009</v>
      </c>
      <c r="N26" s="54">
        <f t="shared" si="30"/>
        <v>698093.46000000008</v>
      </c>
      <c r="O26" s="147"/>
      <c r="P26" s="149"/>
      <c r="Q26" s="14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45" x14ac:dyDescent="0.2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5"/>
      <c r="Y27" s="7"/>
      <c r="Z27" s="7"/>
      <c r="AA27" s="7"/>
      <c r="AB27" s="7"/>
      <c r="AC27" s="7"/>
    </row>
    <row r="28" spans="2:45" x14ac:dyDescent="0.25">
      <c r="B28" s="40" t="s">
        <v>13</v>
      </c>
      <c r="C28" s="54">
        <f>R22</f>
        <v>36151.659999999996</v>
      </c>
      <c r="D28" s="54">
        <f t="shared" ref="D28:N29" si="31">S22+C28</f>
        <v>87037.86</v>
      </c>
      <c r="E28" s="54">
        <f t="shared" si="31"/>
        <v>153835.58000000002</v>
      </c>
      <c r="F28" s="54">
        <f t="shared" si="31"/>
        <v>202671.65000000002</v>
      </c>
      <c r="G28" s="54">
        <f t="shared" si="31"/>
        <v>247658.47000000003</v>
      </c>
      <c r="H28" s="54">
        <f t="shared" si="31"/>
        <v>303603.54000000004</v>
      </c>
      <c r="I28" s="54">
        <f t="shared" si="31"/>
        <v>344983.18000000005</v>
      </c>
      <c r="J28" s="54">
        <f t="shared" si="31"/>
        <v>391466.56000000006</v>
      </c>
      <c r="K28" s="54">
        <f t="shared" si="31"/>
        <v>455519.75000000006</v>
      </c>
      <c r="L28" s="54">
        <f t="shared" si="31"/>
        <v>507458.07000000007</v>
      </c>
      <c r="M28" s="54">
        <f t="shared" si="31"/>
        <v>556564.94000000006</v>
      </c>
      <c r="N28" s="54">
        <f t="shared" si="31"/>
        <v>604431.52</v>
      </c>
      <c r="O28" s="147"/>
      <c r="P28" s="149"/>
      <c r="Q28" s="149"/>
      <c r="Y28" s="7"/>
      <c r="Z28" s="7"/>
      <c r="AA28" s="7"/>
      <c r="AB28" s="7"/>
      <c r="AC28" s="7"/>
    </row>
    <row r="29" spans="2:45" x14ac:dyDescent="0.25">
      <c r="B29" s="40" t="s">
        <v>14</v>
      </c>
      <c r="C29" s="54">
        <f>R23</f>
        <v>52833.74</v>
      </c>
      <c r="D29" s="54">
        <f t="shared" si="31"/>
        <v>104069.82999999999</v>
      </c>
      <c r="E29" s="54">
        <f t="shared" si="31"/>
        <v>171783.25</v>
      </c>
      <c r="F29" s="54">
        <f t="shared" si="31"/>
        <v>235103.76</v>
      </c>
      <c r="G29" s="54">
        <f t="shared" si="31"/>
        <v>292695.67</v>
      </c>
      <c r="H29" s="54">
        <f t="shared" si="31"/>
        <v>362281.49</v>
      </c>
      <c r="I29" s="54">
        <f t="shared" si="31"/>
        <v>414162.01</v>
      </c>
      <c r="J29" s="142">
        <f t="shared" si="31"/>
        <v>467947.9</v>
      </c>
      <c r="K29" s="54">
        <f t="shared" si="31"/>
        <v>538432.74</v>
      </c>
      <c r="L29" s="54">
        <f t="shared" si="31"/>
        <v>591550.55999999994</v>
      </c>
      <c r="M29" s="54">
        <f t="shared" si="31"/>
        <v>649297.5</v>
      </c>
      <c r="N29" s="54">
        <f t="shared" si="31"/>
        <v>714270.58</v>
      </c>
      <c r="O29" s="147"/>
      <c r="P29" s="149"/>
      <c r="Q29" s="149"/>
      <c r="Y29" s="7"/>
      <c r="Z29" s="7"/>
      <c r="AA29" s="7"/>
      <c r="AB29" s="7"/>
      <c r="AC29" s="7"/>
    </row>
    <row r="30" spans="2:45" x14ac:dyDescent="0.25">
      <c r="B30" s="4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147"/>
      <c r="P30" s="149"/>
      <c r="Q30" s="149"/>
      <c r="Y30" s="7"/>
      <c r="Z30" s="7"/>
      <c r="AA30" s="7"/>
      <c r="AB30" s="7"/>
      <c r="AC30" s="7"/>
    </row>
    <row r="31" spans="2:45" x14ac:dyDescent="0.25">
      <c r="B31" s="40" t="s">
        <v>29</v>
      </c>
      <c r="C31" s="54">
        <f>AG22</f>
        <v>38087.11</v>
      </c>
      <c r="D31" s="54">
        <f t="shared" ref="D31:J32" si="32">AH22+C31</f>
        <v>90301.63</v>
      </c>
      <c r="E31" s="54">
        <f t="shared" si="32"/>
        <v>147660.53000000003</v>
      </c>
      <c r="F31" s="54">
        <f t="shared" si="32"/>
        <v>196729.14</v>
      </c>
      <c r="G31" s="54">
        <f t="shared" si="32"/>
        <v>241994.71000000002</v>
      </c>
      <c r="H31" s="54">
        <f t="shared" si="32"/>
        <v>301238.40000000002</v>
      </c>
      <c r="I31" s="54">
        <f t="shared" si="32"/>
        <v>343285.14</v>
      </c>
      <c r="J31" s="54">
        <f t="shared" si="32"/>
        <v>394263.47000000003</v>
      </c>
      <c r="K31" s="147"/>
      <c r="L31" s="147"/>
      <c r="M31" s="147"/>
      <c r="N31" s="147"/>
      <c r="O31" s="147"/>
      <c r="P31" s="149"/>
      <c r="Q31" s="149"/>
      <c r="Y31" s="7"/>
      <c r="Z31" s="7"/>
      <c r="AA31" s="7"/>
      <c r="AB31" s="7"/>
      <c r="AC31" s="7"/>
    </row>
    <row r="32" spans="2:45" x14ac:dyDescent="0.25">
      <c r="B32" s="40" t="s">
        <v>30</v>
      </c>
      <c r="C32" s="54">
        <f>AG23</f>
        <v>50295.99</v>
      </c>
      <c r="D32" s="54">
        <f t="shared" si="32"/>
        <v>111081.53</v>
      </c>
      <c r="E32" s="54">
        <f t="shared" si="32"/>
        <v>176698.45</v>
      </c>
      <c r="F32" s="54">
        <f t="shared" si="32"/>
        <v>228153.48</v>
      </c>
      <c r="G32" s="54">
        <f t="shared" si="32"/>
        <v>285359.57</v>
      </c>
      <c r="H32" s="54">
        <f t="shared" si="32"/>
        <v>357544.24</v>
      </c>
      <c r="I32" s="54">
        <f t="shared" si="32"/>
        <v>409375.89999999997</v>
      </c>
      <c r="J32" s="142">
        <f t="shared" si="32"/>
        <v>470796.82999999996</v>
      </c>
      <c r="K32" s="147"/>
      <c r="L32" s="147"/>
      <c r="M32" s="147"/>
      <c r="N32" s="147"/>
      <c r="O32" s="147"/>
      <c r="P32" s="149"/>
      <c r="Q32" s="149"/>
      <c r="Y32" s="7"/>
      <c r="Z32" s="7"/>
      <c r="AA32" s="7"/>
      <c r="AB32" s="7"/>
      <c r="AC32" s="7"/>
    </row>
    <row r="33" spans="2:29" x14ac:dyDescent="0.25">
      <c r="N33" s="7"/>
      <c r="O33" s="7"/>
      <c r="P33" s="149"/>
      <c r="Q33" s="149"/>
      <c r="Y33" s="7"/>
      <c r="Z33" s="7"/>
      <c r="AA33" s="7"/>
      <c r="AB33" s="7"/>
      <c r="AC33" s="7"/>
    </row>
    <row r="34" spans="2:29" x14ac:dyDescent="0.25">
      <c r="Y34" s="7"/>
      <c r="Z34" s="7"/>
      <c r="AA34" s="7"/>
      <c r="AB34" s="7"/>
      <c r="AC34" s="7"/>
    </row>
    <row r="35" spans="2:29" ht="18.75" x14ac:dyDescent="0.4">
      <c r="B35" s="152" t="s">
        <v>27</v>
      </c>
      <c r="C35" s="152"/>
      <c r="D35" s="152"/>
      <c r="E35" s="152"/>
      <c r="F35" s="152"/>
      <c r="Y35" s="7"/>
      <c r="Z35" s="7"/>
      <c r="AA35" s="7"/>
      <c r="AB35" s="7"/>
      <c r="AC35" s="7"/>
    </row>
    <row r="36" spans="2:29" x14ac:dyDescent="0.25">
      <c r="D36" s="80"/>
      <c r="E36" s="80"/>
      <c r="F36" s="80"/>
    </row>
    <row r="37" spans="2:29" x14ac:dyDescent="0.25">
      <c r="B37" s="81" t="s">
        <v>19</v>
      </c>
      <c r="C37" s="82">
        <v>2017</v>
      </c>
      <c r="D37" s="83">
        <v>2018</v>
      </c>
      <c r="E37" s="83" t="s">
        <v>15</v>
      </c>
      <c r="F37" s="83" t="s">
        <v>16</v>
      </c>
    </row>
    <row r="38" spans="2:29" x14ac:dyDescent="0.25">
      <c r="B38" s="11" t="s">
        <v>17</v>
      </c>
      <c r="C38" s="107">
        <f>-SUM(C5:N6)</f>
        <v>513875.41</v>
      </c>
      <c r="D38" s="108">
        <f>-SUM(R5:AC6)</f>
        <v>488834.1</v>
      </c>
      <c r="E38" s="84">
        <f>D38-C38</f>
        <v>-25041.309999999998</v>
      </c>
      <c r="F38" s="85">
        <f>E38/C38</f>
        <v>-4.873031383229643E-2</v>
      </c>
    </row>
    <row r="39" spans="2:29" x14ac:dyDescent="0.25">
      <c r="B39" s="86" t="s">
        <v>10</v>
      </c>
      <c r="C39" s="109">
        <f>-SUM(C7:N7)</f>
        <v>97454.15</v>
      </c>
      <c r="D39" s="110">
        <f>-SUM(R7:AC7)</f>
        <v>115597.42</v>
      </c>
      <c r="E39" s="87">
        <f>D39-C39</f>
        <v>18143.270000000004</v>
      </c>
      <c r="F39" s="88">
        <f>E39/C39</f>
        <v>0.18617236926287906</v>
      </c>
    </row>
    <row r="40" spans="2:29" x14ac:dyDescent="0.25">
      <c r="B40" s="76" t="s">
        <v>1</v>
      </c>
      <c r="C40" s="77">
        <f>SUM(C38:C39)</f>
        <v>611329.55999999994</v>
      </c>
      <c r="D40" s="78">
        <f>SUM(D38:D39)</f>
        <v>604431.52</v>
      </c>
      <c r="E40" s="78">
        <f>SUM(E38:E39)</f>
        <v>-6898.0399999999936</v>
      </c>
      <c r="F40" s="79">
        <f>E40/C40</f>
        <v>-1.1283668337582096E-2</v>
      </c>
    </row>
    <row r="41" spans="2:29" x14ac:dyDescent="0.25">
      <c r="B41" s="39"/>
      <c r="C41" s="33"/>
      <c r="D41" s="39"/>
      <c r="E41" s="39"/>
      <c r="F41" s="39"/>
    </row>
    <row r="42" spans="2:29" x14ac:dyDescent="0.25">
      <c r="B42" s="89" t="s">
        <v>2</v>
      </c>
      <c r="C42" s="90">
        <f>SUM(C10:N10)</f>
        <v>260902.96</v>
      </c>
      <c r="D42" s="91">
        <f>SUM(R10:AC10)</f>
        <v>271025.24</v>
      </c>
      <c r="E42" s="84">
        <f>D42-C42</f>
        <v>10122.279999999999</v>
      </c>
      <c r="F42" s="85">
        <f t="shared" ref="F42:F47" si="33">E42/C42</f>
        <v>3.8797106786369918E-2</v>
      </c>
    </row>
    <row r="43" spans="2:29" x14ac:dyDescent="0.25">
      <c r="B43" s="92" t="s">
        <v>3</v>
      </c>
      <c r="C43" s="93">
        <f>SUM(C11:N11)</f>
        <v>334927.19999999995</v>
      </c>
      <c r="D43" s="94">
        <f>SUM(R11:AC11)</f>
        <v>336209.10000000003</v>
      </c>
      <c r="E43" s="95">
        <f>D43-C43</f>
        <v>1281.9000000000815</v>
      </c>
      <c r="F43" s="96">
        <f t="shared" si="33"/>
        <v>3.8273989093751768E-3</v>
      </c>
    </row>
    <row r="44" spans="2:29" x14ac:dyDescent="0.25">
      <c r="B44" s="92" t="s">
        <v>4</v>
      </c>
      <c r="C44" s="93">
        <f>SUM(C12:N12)</f>
        <v>111736.33</v>
      </c>
      <c r="D44" s="94">
        <f>SUM(R12:AC12)</f>
        <v>119876.81000000001</v>
      </c>
      <c r="E44" s="95">
        <f>D44-C44</f>
        <v>8140.4800000000105</v>
      </c>
      <c r="F44" s="96">
        <f t="shared" si="33"/>
        <v>7.2854370642028515E-2</v>
      </c>
    </row>
    <row r="45" spans="2:29" x14ac:dyDescent="0.25">
      <c r="B45" s="97" t="s">
        <v>7</v>
      </c>
      <c r="C45" s="98">
        <f>SUM(C42:C44)</f>
        <v>707566.48999999987</v>
      </c>
      <c r="D45" s="99">
        <f>SUM(D42:D44)</f>
        <v>727111.15000000014</v>
      </c>
      <c r="E45" s="99">
        <f>SUM(E42:E44)</f>
        <v>19544.660000000091</v>
      </c>
      <c r="F45" s="100">
        <f t="shared" si="33"/>
        <v>2.7622365214045246E-2</v>
      </c>
    </row>
    <row r="46" spans="2:29" ht="30" x14ac:dyDescent="0.25">
      <c r="B46" s="124" t="s">
        <v>25</v>
      </c>
      <c r="C46" s="111">
        <f>-SUM(C14:N15)</f>
        <v>9473.0299999999988</v>
      </c>
      <c r="D46" s="74">
        <f>-SUM(R14:AC15)</f>
        <v>12840.570000000002</v>
      </c>
      <c r="E46" s="70">
        <f>D46-C46</f>
        <v>3367.5400000000027</v>
      </c>
      <c r="F46" s="71">
        <f t="shared" si="33"/>
        <v>0.35548710391500959</v>
      </c>
    </row>
    <row r="47" spans="2:29" x14ac:dyDescent="0.25">
      <c r="B47" s="103" t="s">
        <v>6</v>
      </c>
      <c r="C47" s="104">
        <f>C45-C46</f>
        <v>698093.45999999985</v>
      </c>
      <c r="D47" s="104">
        <f>D45-D46</f>
        <v>714270.58000000019</v>
      </c>
      <c r="E47" s="105">
        <f>D47-C47</f>
        <v>16177.120000000345</v>
      </c>
      <c r="F47" s="106">
        <f t="shared" si="33"/>
        <v>2.3173286854743416E-2</v>
      </c>
    </row>
    <row r="48" spans="2:29" x14ac:dyDescent="0.25">
      <c r="B48" s="75"/>
      <c r="C48" s="72"/>
      <c r="D48" s="73"/>
      <c r="E48" s="39"/>
      <c r="F48" s="39"/>
    </row>
    <row r="49" spans="2:8" x14ac:dyDescent="0.25">
      <c r="B49" s="89" t="s">
        <v>18</v>
      </c>
      <c r="C49" s="91">
        <f>C40-C47</f>
        <v>-86763.899999999907</v>
      </c>
      <c r="D49" s="91">
        <f>D40-D47</f>
        <v>-109839.06000000017</v>
      </c>
      <c r="E49" s="101">
        <f>D49-C49</f>
        <v>-23075.160000000265</v>
      </c>
      <c r="F49" s="102">
        <f>E49/C49</f>
        <v>0.26595346682203419</v>
      </c>
    </row>
    <row r="50" spans="2:8" x14ac:dyDescent="0.25">
      <c r="B50" s="69"/>
      <c r="C50" s="72"/>
      <c r="D50" s="73"/>
      <c r="E50" s="39"/>
      <c r="F50" s="39"/>
    </row>
    <row r="51" spans="2:8" ht="18.75" x14ac:dyDescent="0.4">
      <c r="B51" s="152" t="s">
        <v>28</v>
      </c>
      <c r="C51" s="152"/>
      <c r="D51" s="152"/>
      <c r="E51" s="152"/>
      <c r="F51" s="152"/>
      <c r="G51" s="152"/>
    </row>
    <row r="52" spans="2:8" ht="30" x14ac:dyDescent="0.25">
      <c r="B52" s="81" t="s">
        <v>24</v>
      </c>
      <c r="C52" s="82">
        <v>2017</v>
      </c>
      <c r="D52" s="83">
        <v>2018</v>
      </c>
      <c r="E52" s="83">
        <v>2019</v>
      </c>
      <c r="F52" s="122" t="s">
        <v>21</v>
      </c>
      <c r="G52" s="83" t="s">
        <v>20</v>
      </c>
    </row>
    <row r="53" spans="2:8" x14ac:dyDescent="0.25">
      <c r="B53" s="11" t="s">
        <v>17</v>
      </c>
      <c r="C53" s="107">
        <f>SUM(C5:J6)</f>
        <v>-341410.31</v>
      </c>
      <c r="D53" s="108">
        <f>SUM(R5:Y6)</f>
        <v>-323889.68</v>
      </c>
      <c r="E53" s="84">
        <f>SUM(AG5:AN6)</f>
        <v>-322586.27999999997</v>
      </c>
      <c r="F53" s="84">
        <f>D53-E53</f>
        <v>-1303.4000000000233</v>
      </c>
      <c r="G53" s="85">
        <f>(E53-D53)/D53</f>
        <v>-4.0242097247433859E-3</v>
      </c>
      <c r="H53" s="123"/>
    </row>
    <row r="54" spans="2:8" x14ac:dyDescent="0.25">
      <c r="B54" s="86" t="s">
        <v>10</v>
      </c>
      <c r="C54" s="109">
        <f>SUM(C7:J7)</f>
        <v>-64317.679999999993</v>
      </c>
      <c r="D54" s="110">
        <f>SUM(R7:Y7)</f>
        <v>-67576.88</v>
      </c>
      <c r="E54" s="87">
        <f>SUM(AG7:AN7)</f>
        <v>-71677.19</v>
      </c>
      <c r="F54" s="87">
        <f t="shared" ref="F54:F64" si="34">D54-E54</f>
        <v>4100.3099999999977</v>
      </c>
      <c r="G54" s="88">
        <f>(E54-D54)/D54</f>
        <v>6.0676225359915958E-2</v>
      </c>
      <c r="H54" s="123"/>
    </row>
    <row r="55" spans="2:8" x14ac:dyDescent="0.25">
      <c r="B55" s="76" t="s">
        <v>1</v>
      </c>
      <c r="C55" s="77">
        <f>SUM(C53:C54)</f>
        <v>-405727.99</v>
      </c>
      <c r="D55" s="78">
        <f>SUM(D53:D54)</f>
        <v>-391466.56</v>
      </c>
      <c r="E55" s="78">
        <f>SUM(E53:E54)</f>
        <v>-394263.47</v>
      </c>
      <c r="F55" s="78">
        <f t="shared" si="34"/>
        <v>2796.9099999999744</v>
      </c>
      <c r="G55" s="79">
        <f>(E55-D55)/D55</f>
        <v>7.1446971102716271E-3</v>
      </c>
    </row>
    <row r="56" spans="2:8" x14ac:dyDescent="0.25">
      <c r="B56" s="39"/>
      <c r="C56" s="33"/>
      <c r="D56" s="39"/>
      <c r="E56" s="39"/>
      <c r="F56" s="39"/>
      <c r="G56" s="39"/>
    </row>
    <row r="57" spans="2:8" x14ac:dyDescent="0.25">
      <c r="B57" s="89" t="s">
        <v>2</v>
      </c>
      <c r="C57" s="90">
        <f>SUM(C10:J10)</f>
        <v>169729.85</v>
      </c>
      <c r="D57" s="91">
        <f>SUM(R10:Y10)</f>
        <v>174561.47999999998</v>
      </c>
      <c r="E57" s="84">
        <f>SUM(AG10:AN10)</f>
        <v>184680.91</v>
      </c>
      <c r="F57" s="84">
        <f t="shared" si="34"/>
        <v>-10119.430000000022</v>
      </c>
      <c r="G57" s="85">
        <f t="shared" ref="G57:G62" si="35">(E57-D57)/D57</f>
        <v>5.7970578617917441E-2</v>
      </c>
    </row>
    <row r="58" spans="2:8" x14ac:dyDescent="0.25">
      <c r="B58" s="92" t="s">
        <v>3</v>
      </c>
      <c r="C58" s="93">
        <f>SUM(C11:J11)</f>
        <v>227083.49000000002</v>
      </c>
      <c r="D58" s="94">
        <f>SUM(R11:Y11)</f>
        <v>219086.09999999998</v>
      </c>
      <c r="E58" s="95">
        <f>SUM(AG11:AN11)</f>
        <v>221697.17</v>
      </c>
      <c r="F58" s="95">
        <f t="shared" si="34"/>
        <v>-2611.0700000000361</v>
      </c>
      <c r="G58" s="96">
        <f t="shared" si="35"/>
        <v>1.1918008490725959E-2</v>
      </c>
    </row>
    <row r="59" spans="2:8" x14ac:dyDescent="0.25">
      <c r="B59" s="92" t="s">
        <v>4</v>
      </c>
      <c r="C59" s="93">
        <f>SUM(C12:J12)</f>
        <v>72920.55</v>
      </c>
      <c r="D59" s="94">
        <f>SUM(R12:Y12)</f>
        <v>82489.41</v>
      </c>
      <c r="E59" s="95">
        <f>SUM(AG12:AN12)</f>
        <v>71932.02</v>
      </c>
      <c r="F59" s="95">
        <f t="shared" si="34"/>
        <v>10557.39</v>
      </c>
      <c r="G59" s="96">
        <f t="shared" si="35"/>
        <v>-0.12798479222969347</v>
      </c>
    </row>
    <row r="60" spans="2:8" x14ac:dyDescent="0.25">
      <c r="B60" s="97" t="s">
        <v>7</v>
      </c>
      <c r="C60" s="98">
        <f>SUM(C57:C59)</f>
        <v>469733.89</v>
      </c>
      <c r="D60" s="99">
        <f>SUM(D57:D59)</f>
        <v>476136.99</v>
      </c>
      <c r="E60" s="99">
        <f>SUM(E57:E59)</f>
        <v>478310.10000000003</v>
      </c>
      <c r="F60" s="99">
        <f t="shared" si="34"/>
        <v>-2173.1100000000442</v>
      </c>
      <c r="G60" s="100">
        <f t="shared" si="35"/>
        <v>4.5640436379455508E-3</v>
      </c>
    </row>
    <row r="61" spans="2:8" ht="30" x14ac:dyDescent="0.25">
      <c r="B61" s="124" t="s">
        <v>25</v>
      </c>
      <c r="C61" s="111">
        <f>SUM(C14:J15)</f>
        <v>-4951.79</v>
      </c>
      <c r="D61" s="74">
        <f>SUM(R14:Y15)</f>
        <v>-8189.09</v>
      </c>
      <c r="E61" s="70">
        <f>SUM(AG14:AN15)</f>
        <v>-7513.27</v>
      </c>
      <c r="F61" s="70">
        <f t="shared" si="34"/>
        <v>-675.81999999999971</v>
      </c>
      <c r="G61" s="71">
        <f t="shared" si="35"/>
        <v>-8.2526874170390077E-2</v>
      </c>
    </row>
    <row r="62" spans="2:8" x14ac:dyDescent="0.25">
      <c r="B62" s="103" t="s">
        <v>6</v>
      </c>
      <c r="C62" s="104">
        <f>SUM(C60:C61)</f>
        <v>464782.10000000003</v>
      </c>
      <c r="D62" s="104">
        <f>SUM(D60:D61)</f>
        <v>467947.89999999997</v>
      </c>
      <c r="E62" s="104">
        <f>SUM(E60:E61)</f>
        <v>470796.83</v>
      </c>
      <c r="F62" s="105">
        <f t="shared" si="34"/>
        <v>-2848.9300000000512</v>
      </c>
      <c r="G62" s="106">
        <f t="shared" si="35"/>
        <v>6.0881350252881819E-3</v>
      </c>
    </row>
    <row r="63" spans="2:8" x14ac:dyDescent="0.25">
      <c r="B63" s="75"/>
      <c r="C63" s="72"/>
      <c r="D63" s="73"/>
      <c r="E63" s="39"/>
      <c r="F63" s="39"/>
      <c r="G63" s="39"/>
    </row>
    <row r="64" spans="2:8" x14ac:dyDescent="0.25">
      <c r="B64" s="89" t="s">
        <v>18</v>
      </c>
      <c r="C64" s="91">
        <f>-SUM(C55,C62)</f>
        <v>-59054.110000000044</v>
      </c>
      <c r="D64" s="91">
        <f>-SUM(D55,D62)</f>
        <v>-76481.339999999967</v>
      </c>
      <c r="E64" s="91">
        <f>-SUM(E55,E62)</f>
        <v>-76533.360000000044</v>
      </c>
      <c r="F64" s="91">
        <f t="shared" si="34"/>
        <v>52.020000000076834</v>
      </c>
      <c r="G64" s="85">
        <f>(E64-D64)/D64</f>
        <v>6.8016590713600015E-4</v>
      </c>
    </row>
  </sheetData>
  <mergeCells count="3">
    <mergeCell ref="B3:AD3"/>
    <mergeCell ref="B35:F35"/>
    <mergeCell ref="B51:G51"/>
  </mergeCells>
  <pageMargins left="0.7" right="0.7" top="0.75" bottom="0.75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35"/>
  <sheetViews>
    <sheetView workbookViewId="0">
      <selection activeCell="F16" sqref="F16"/>
    </sheetView>
  </sheetViews>
  <sheetFormatPr defaultRowHeight="15" x14ac:dyDescent="0.25"/>
  <cols>
    <col min="3" max="3" width="11.5703125" bestFit="1" customWidth="1"/>
  </cols>
  <sheetData>
    <row r="3" spans="3:4" x14ac:dyDescent="0.25">
      <c r="C3" s="126">
        <v>708.14</v>
      </c>
    </row>
    <row r="4" spans="3:4" x14ac:dyDescent="0.25">
      <c r="C4" s="126">
        <v>1087.97</v>
      </c>
    </row>
    <row r="5" spans="3:4" x14ac:dyDescent="0.25">
      <c r="C5" s="125">
        <v>25984.959999999999</v>
      </c>
    </row>
    <row r="6" spans="3:4" x14ac:dyDescent="0.25">
      <c r="C6" s="125">
        <v>18564.36</v>
      </c>
    </row>
    <row r="7" spans="3:4" ht="15.75" thickBot="1" x14ac:dyDescent="0.3">
      <c r="C7" s="127">
        <f>SUM(C3:C6)</f>
        <v>46345.43</v>
      </c>
    </row>
    <row r="8" spans="3:4" x14ac:dyDescent="0.25">
      <c r="C8" s="133">
        <f>SUM(C3:C4)</f>
        <v>1796.1100000000001</v>
      </c>
      <c r="D8" s="134" t="s">
        <v>23</v>
      </c>
    </row>
    <row r="9" spans="3:4" x14ac:dyDescent="0.25">
      <c r="C9" s="7">
        <f>C7-C8</f>
        <v>44549.32</v>
      </c>
    </row>
    <row r="10" spans="3:4" x14ac:dyDescent="0.25">
      <c r="C10" s="123">
        <f>C8/C7</f>
        <v>3.8754845947054542E-2</v>
      </c>
    </row>
    <row r="13" spans="3:4" x14ac:dyDescent="0.25">
      <c r="C13" s="129">
        <v>252.62</v>
      </c>
    </row>
    <row r="14" spans="3:4" x14ac:dyDescent="0.25">
      <c r="C14" s="129">
        <v>1636.89</v>
      </c>
    </row>
    <row r="15" spans="3:4" x14ac:dyDescent="0.25">
      <c r="C15" s="129">
        <v>74.61</v>
      </c>
    </row>
    <row r="16" spans="3:4" x14ac:dyDescent="0.25">
      <c r="C16" s="129">
        <v>47.06</v>
      </c>
    </row>
    <row r="17" spans="3:3" x14ac:dyDescent="0.25">
      <c r="C17" s="129">
        <v>30.39</v>
      </c>
    </row>
    <row r="18" spans="3:3" x14ac:dyDescent="0.25">
      <c r="C18" s="129">
        <v>41.7</v>
      </c>
    </row>
    <row r="19" spans="3:3" x14ac:dyDescent="0.25">
      <c r="C19" s="129">
        <v>390.64</v>
      </c>
    </row>
    <row r="20" spans="3:3" x14ac:dyDescent="0.25">
      <c r="C20" s="129">
        <v>0.05</v>
      </c>
    </row>
    <row r="21" spans="3:3" x14ac:dyDescent="0.25">
      <c r="C21" s="129">
        <v>8.6999999999999993</v>
      </c>
    </row>
    <row r="22" spans="3:3" x14ac:dyDescent="0.25">
      <c r="C22" s="129">
        <v>284.33</v>
      </c>
    </row>
    <row r="23" spans="3:3" x14ac:dyDescent="0.25">
      <c r="C23" s="130">
        <v>3700.83</v>
      </c>
    </row>
    <row r="24" spans="3:3" x14ac:dyDescent="0.25">
      <c r="C24" s="130">
        <v>15362.79</v>
      </c>
    </row>
    <row r="25" spans="3:3" x14ac:dyDescent="0.25">
      <c r="C25" s="130">
        <v>1310.7</v>
      </c>
    </row>
    <row r="26" spans="3:3" x14ac:dyDescent="0.25">
      <c r="C26" s="130">
        <v>1037.98</v>
      </c>
    </row>
    <row r="27" spans="3:3" x14ac:dyDescent="0.25">
      <c r="C27" s="130">
        <v>917.84</v>
      </c>
    </row>
    <row r="28" spans="3:3" x14ac:dyDescent="0.25">
      <c r="C28" s="130">
        <v>996.59</v>
      </c>
    </row>
    <row r="29" spans="3:3" x14ac:dyDescent="0.25">
      <c r="C29" s="130">
        <v>7489.85</v>
      </c>
    </row>
    <row r="30" spans="3:3" x14ac:dyDescent="0.25">
      <c r="C30" s="130">
        <v>3247.8</v>
      </c>
    </row>
    <row r="31" spans="3:3" x14ac:dyDescent="0.25">
      <c r="C31" s="130">
        <v>157.5</v>
      </c>
    </row>
    <row r="32" spans="3:3" x14ac:dyDescent="0.25">
      <c r="C32" s="130">
        <v>5308.74</v>
      </c>
    </row>
    <row r="33" spans="3:4" ht="15.75" thickBot="1" x14ac:dyDescent="0.3">
      <c r="C33" s="131">
        <f>SUM(C13:C32)</f>
        <v>42297.61</v>
      </c>
    </row>
    <row r="34" spans="3:4" x14ac:dyDescent="0.25">
      <c r="C34" s="132">
        <f>SUM(C13:C22)</f>
        <v>2766.99</v>
      </c>
      <c r="D34" s="128" t="s">
        <v>23</v>
      </c>
    </row>
    <row r="35" spans="3:4" x14ac:dyDescent="0.25">
      <c r="C35" s="123">
        <f>C34/C33</f>
        <v>6.5417171324810078E-2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2019_1</vt:lpstr>
      <vt:lpstr>2019 August YTD</vt:lpstr>
      <vt:lpstr>'2019_1'!Print_Area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Mendoza</dc:creator>
  <cp:lastModifiedBy>Rosie Baiza</cp:lastModifiedBy>
  <cp:lastPrinted>2019-09-06T20:23:46Z</cp:lastPrinted>
  <dcterms:created xsi:type="dcterms:W3CDTF">2018-02-13T23:20:12Z</dcterms:created>
  <dcterms:modified xsi:type="dcterms:W3CDTF">2019-09-06T20:24:21Z</dcterms:modified>
</cp:coreProperties>
</file>